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5.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6.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drawings/drawing7.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8.xml" ContentType="application/vnd.openxmlformats-officedocument.drawing+xml"/>
  <Override PartName="/xl/charts/chart13.xml" ContentType="application/vnd.openxmlformats-officedocument.drawingml.chart+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codeName="ThisWorkbook" autoCompressPictures="0" defaultThemeVersion="124226"/>
  <bookViews>
    <workbookView xWindow="6045" yWindow="165" windowWidth="9345" windowHeight="7995" tabRatio="782" activeTab="9"/>
  </bookViews>
  <sheets>
    <sheet name="INTRODUCCIÓN" sheetId="12" r:id="rId1"/>
    <sheet name="ESTÁNDARES" sheetId="9" r:id="rId2"/>
    <sheet name="Resumen EVALUACIÓN" sheetId="7" r:id="rId3"/>
    <sheet name="ESTRATÉGICOS (2015)" sheetId="18" r:id="rId4"/>
    <sheet name="ESTRATÉGICOS" sheetId="5" r:id="rId5"/>
    <sheet name="APOYO" sheetId="10" r:id="rId6"/>
    <sheet name="ESENCIALES" sheetId="11" r:id="rId7"/>
    <sheet name="INSTALACIONES" sheetId="17" r:id="rId8"/>
    <sheet name="Informe AI" sheetId="16" r:id="rId9"/>
    <sheet name="PAC" sheetId="19" r:id="rId10"/>
  </sheets>
  <definedNames>
    <definedName name="_xlnm._FilterDatabase" localSheetId="5" hidden="1">APOYO!$A$4:$G$38</definedName>
    <definedName name="_xlnm._FilterDatabase" localSheetId="6" hidden="1">ESENCIALES!$A$4:$G$114</definedName>
    <definedName name="_xlnm._FilterDatabase" localSheetId="4" hidden="1">ESTRATÉGICOS!$E$3:$G$44</definedName>
    <definedName name="_xlnm._FilterDatabase" localSheetId="3" hidden="1">'ESTRATÉGICOS (2015)'!$E$3:$G$15</definedName>
    <definedName name="_xlnm._FilterDatabase" localSheetId="7" hidden="1">INSTALACIONES!$A$4:$G$17</definedName>
    <definedName name="_xlnm.Print_Area" localSheetId="5">APOYO!$A$1:$G$56</definedName>
    <definedName name="_xlnm.Print_Area" localSheetId="6">ESENCIALES!$A$2:$G$147</definedName>
    <definedName name="_xlnm.Print_Area" localSheetId="1">ESTÁNDARES!$A$1:$C$46</definedName>
    <definedName name="_xlnm.Print_Area" localSheetId="4">ESTRATÉGICOS!$A$1:$G$59</definedName>
    <definedName name="_xlnm.Print_Area" localSheetId="3">'ESTRATÉGICOS (2015)'!$A$1:$G$28</definedName>
    <definedName name="_xlnm.Print_Area" localSheetId="7">INSTALACIONES!$A$2:$G$29</definedName>
    <definedName name="_xlnm.Print_Area" localSheetId="2">'Resumen EVALUACIÓN'!$A$1:$J$64</definedName>
    <definedName name="_xlnm.Print_Titles" localSheetId="5">APOYO!$2:$4</definedName>
    <definedName name="_xlnm.Print_Titles" localSheetId="6">ESENCIALES!$2:$4</definedName>
    <definedName name="_xlnm.Print_Titles" localSheetId="4">ESTRATÉGICOS!$1:$3</definedName>
    <definedName name="_xlnm.Print_Titles" localSheetId="3">'ESTRATÉGICOS (2015)'!$1:$3</definedName>
    <definedName name="_xlnm.Print_Titles" localSheetId="8">'Informe AI'!$1:$3</definedName>
    <definedName name="_xlnm.Print_Titles" localSheetId="7">INSTALACIONES!$2:$4</definedName>
    <definedName name="_xlnm.Print_Titles" localSheetId="0">INTRODUCCIÓN!$1:$3</definedName>
    <definedName name="_xlnm.Print_Titles" localSheetId="2">'Resumen EVALUACIÓN'!$1:$9</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E25" i="18" l="1"/>
  <c r="F25" i="18"/>
  <c r="G25" i="18"/>
  <c r="E26" i="18"/>
  <c r="F26" i="18"/>
  <c r="G26" i="18"/>
  <c r="E27" i="18"/>
  <c r="F27" i="18"/>
  <c r="G27" i="18"/>
  <c r="G28" i="18"/>
  <c r="E31" i="18"/>
  <c r="G31" i="18"/>
  <c r="E32" i="18"/>
  <c r="G32" i="18"/>
  <c r="E33" i="18"/>
  <c r="G33" i="18"/>
  <c r="G34" i="18"/>
  <c r="E34" i="18"/>
  <c r="F28" i="18"/>
  <c r="E28" i="18"/>
  <c r="D27" i="18"/>
  <c r="D26" i="18"/>
  <c r="D25" i="18"/>
  <c r="D24" i="18"/>
  <c r="E17" i="18"/>
  <c r="F17" i="18"/>
  <c r="G17" i="18"/>
  <c r="E21" i="18"/>
  <c r="E22" i="18"/>
  <c r="E19" i="18"/>
  <c r="F19" i="18"/>
  <c r="G19" i="18"/>
  <c r="E20" i="18"/>
  <c r="D6" i="9"/>
  <c r="C6" i="9"/>
  <c r="E146" i="11"/>
  <c r="E145" i="11"/>
  <c r="E144" i="11"/>
  <c r="E143" i="11"/>
  <c r="E142" i="11"/>
  <c r="E141" i="11"/>
  <c r="E140" i="11"/>
  <c r="E139" i="11"/>
  <c r="E138" i="11"/>
  <c r="E137" i="11"/>
  <c r="E136" i="11"/>
  <c r="E135" i="11"/>
  <c r="E134" i="11"/>
  <c r="E133" i="11"/>
  <c r="E132" i="11"/>
  <c r="E131" i="11"/>
  <c r="E129" i="11"/>
  <c r="E128" i="11"/>
  <c r="E127" i="11"/>
  <c r="E126" i="11"/>
  <c r="E125" i="11"/>
  <c r="F156" i="11"/>
  <c r="E49" i="10"/>
  <c r="E48" i="10"/>
  <c r="F62" i="10"/>
  <c r="H8" i="5"/>
  <c r="E62" i="5"/>
  <c r="G62" i="5"/>
  <c r="H20" i="5"/>
  <c r="E63" i="5"/>
  <c r="G63" i="5"/>
  <c r="H26" i="5"/>
  <c r="E64" i="5"/>
  <c r="G64" i="5"/>
  <c r="H40" i="5"/>
  <c r="E65" i="5"/>
  <c r="G65" i="5"/>
  <c r="H44" i="5"/>
  <c r="E66" i="5"/>
  <c r="G66" i="5"/>
  <c r="G67" i="5"/>
  <c r="E55" i="5"/>
  <c r="F55" i="5"/>
  <c r="G55" i="5"/>
  <c r="E56" i="5"/>
  <c r="F56" i="5"/>
  <c r="G56" i="5"/>
  <c r="E57" i="5"/>
  <c r="F57" i="5"/>
  <c r="G57" i="5"/>
  <c r="E58" i="5"/>
  <c r="F58" i="5"/>
  <c r="G58" i="5"/>
  <c r="E54" i="5"/>
  <c r="F54" i="5"/>
  <c r="G54" i="5"/>
  <c r="F54" i="10"/>
  <c r="H5" i="11"/>
  <c r="E150" i="11"/>
  <c r="G150" i="11"/>
  <c r="H7" i="11"/>
  <c r="H10" i="11"/>
  <c r="H14" i="11"/>
  <c r="H16" i="11"/>
  <c r="E152" i="11"/>
  <c r="G152" i="11"/>
  <c r="H21" i="11"/>
  <c r="E153" i="11"/>
  <c r="G153" i="11"/>
  <c r="H24" i="11"/>
  <c r="H29" i="11"/>
  <c r="H34" i="11"/>
  <c r="H39" i="11"/>
  <c r="H40" i="11"/>
  <c r="H42" i="11"/>
  <c r="H45" i="11"/>
  <c r="H51" i="11"/>
  <c r="H55" i="11"/>
  <c r="H62" i="11"/>
  <c r="H63" i="11"/>
  <c r="H75" i="11"/>
  <c r="H77" i="11"/>
  <c r="H78" i="11"/>
  <c r="H80" i="11"/>
  <c r="H84" i="11"/>
  <c r="H88" i="11"/>
  <c r="H90" i="11"/>
  <c r="H91" i="11"/>
  <c r="H98" i="11"/>
  <c r="H102" i="11"/>
  <c r="H105" i="11"/>
  <c r="H111" i="11"/>
  <c r="E155" i="11"/>
  <c r="G155" i="11"/>
  <c r="E154" i="11"/>
  <c r="G154" i="11"/>
  <c r="E151" i="11"/>
  <c r="G151" i="11"/>
  <c r="F28" i="17"/>
  <c r="E28" i="17"/>
  <c r="G156" i="11"/>
  <c r="E156" i="11"/>
  <c r="D27" i="17"/>
  <c r="E24" i="17"/>
  <c r="G20" i="17"/>
  <c r="G22" i="17"/>
  <c r="F20" i="17"/>
  <c r="F22" i="17"/>
  <c r="E20" i="17"/>
  <c r="E25" i="17"/>
  <c r="F29" i="17"/>
  <c r="E29" i="17"/>
  <c r="E22" i="17"/>
  <c r="E23" i="17"/>
  <c r="G28" i="17"/>
  <c r="G29" i="17"/>
  <c r="E45" i="7"/>
  <c r="M14" i="7"/>
  <c r="E117" i="11"/>
  <c r="E119" i="11"/>
  <c r="F117" i="11"/>
  <c r="F119" i="11"/>
  <c r="G117" i="11"/>
  <c r="G119" i="11"/>
  <c r="E121" i="11"/>
  <c r="D124" i="11"/>
  <c r="D125" i="11"/>
  <c r="F125" i="11"/>
  <c r="G125" i="11"/>
  <c r="D126" i="11"/>
  <c r="F126" i="11"/>
  <c r="D127" i="11"/>
  <c r="F127" i="11"/>
  <c r="G127" i="11"/>
  <c r="D128" i="11"/>
  <c r="F128" i="11"/>
  <c r="G128" i="11"/>
  <c r="D129" i="11"/>
  <c r="F129" i="11"/>
  <c r="D130" i="11"/>
  <c r="F130" i="11"/>
  <c r="F131" i="11"/>
  <c r="G131" i="11"/>
  <c r="F132" i="11"/>
  <c r="G132" i="11"/>
  <c r="F133" i="11"/>
  <c r="G133" i="11"/>
  <c r="F134" i="11"/>
  <c r="G134" i="11"/>
  <c r="F135" i="11"/>
  <c r="G135" i="11"/>
  <c r="F136" i="11"/>
  <c r="G136" i="11"/>
  <c r="F137" i="11"/>
  <c r="G137" i="11"/>
  <c r="F138" i="11"/>
  <c r="G138" i="11"/>
  <c r="F139" i="11"/>
  <c r="G139" i="11"/>
  <c r="F140" i="11"/>
  <c r="G140" i="11"/>
  <c r="F141" i="11"/>
  <c r="G141" i="11"/>
  <c r="F142" i="11"/>
  <c r="G142" i="11"/>
  <c r="F143" i="11"/>
  <c r="G143" i="11"/>
  <c r="F144" i="11"/>
  <c r="G144" i="11"/>
  <c r="F145" i="11"/>
  <c r="G145" i="11"/>
  <c r="F146" i="11"/>
  <c r="G146" i="11"/>
  <c r="H38" i="10"/>
  <c r="E54" i="10"/>
  <c r="H23" i="10"/>
  <c r="E53" i="10"/>
  <c r="H18" i="10"/>
  <c r="E52" i="10"/>
  <c r="H16" i="10"/>
  <c r="E60" i="10"/>
  <c r="G60" i="10"/>
  <c r="H7" i="10"/>
  <c r="E59" i="10"/>
  <c r="G59" i="10"/>
  <c r="E50" i="10"/>
  <c r="E61" i="10"/>
  <c r="G61" i="10"/>
  <c r="G62" i="10"/>
  <c r="D50" i="7"/>
  <c r="E51" i="10"/>
  <c r="E56" i="10"/>
  <c r="G129" i="11"/>
  <c r="G126" i="11"/>
  <c r="F147" i="11"/>
  <c r="E130" i="11"/>
  <c r="G130" i="11"/>
  <c r="E120" i="11"/>
  <c r="E122" i="11"/>
  <c r="E67" i="5"/>
  <c r="E147" i="11"/>
  <c r="G147" i="11"/>
  <c r="G54" i="10"/>
  <c r="D22" i="7"/>
  <c r="F53" i="10"/>
  <c r="G53" i="10"/>
  <c r="D21" i="7"/>
  <c r="F52" i="10"/>
  <c r="G52" i="10"/>
  <c r="D20" i="7"/>
  <c r="F51" i="10"/>
  <c r="G51" i="10"/>
  <c r="D19" i="7"/>
  <c r="F50" i="10"/>
  <c r="C7" i="16"/>
  <c r="C6" i="16"/>
  <c r="C5" i="16"/>
  <c r="C4" i="16"/>
  <c r="A4" i="9"/>
  <c r="E50" i="5"/>
  <c r="D35" i="7"/>
  <c r="D33" i="7"/>
  <c r="D43" i="7"/>
  <c r="D42" i="7"/>
  <c r="D41" i="7"/>
  <c r="D40" i="7"/>
  <c r="D36" i="7"/>
  <c r="D34" i="7"/>
  <c r="D32" i="7"/>
  <c r="D30" i="7"/>
  <c r="D29" i="7"/>
  <c r="F48" i="10"/>
  <c r="G40" i="10"/>
  <c r="G42" i="10"/>
  <c r="F40" i="10"/>
  <c r="F42" i="10"/>
  <c r="E40" i="10"/>
  <c r="E42" i="10"/>
  <c r="E44" i="10"/>
  <c r="A16" i="7"/>
  <c r="C38" i="7"/>
  <c r="C39" i="7"/>
  <c r="C40" i="7"/>
  <c r="C41" i="7"/>
  <c r="C42" i="7"/>
  <c r="C43" i="7"/>
  <c r="C44" i="7"/>
  <c r="C30" i="7"/>
  <c r="C31" i="7"/>
  <c r="C32" i="7"/>
  <c r="C33" i="7"/>
  <c r="C34" i="7"/>
  <c r="C35" i="7"/>
  <c r="C36" i="7"/>
  <c r="C37" i="7"/>
  <c r="C29" i="7"/>
  <c r="D47" i="10"/>
  <c r="D48" i="10"/>
  <c r="C16" i="7"/>
  <c r="D49" i="10"/>
  <c r="C17" i="7"/>
  <c r="F49" i="10"/>
  <c r="G49" i="10"/>
  <c r="C18" i="7"/>
  <c r="E46" i="5"/>
  <c r="E48" i="5"/>
  <c r="F46" i="5"/>
  <c r="F48" i="5"/>
  <c r="G46" i="5"/>
  <c r="G48" i="5"/>
  <c r="D53" i="5"/>
  <c r="D54" i="5"/>
  <c r="C11" i="7"/>
  <c r="D55" i="5"/>
  <c r="C12" i="7"/>
  <c r="D56" i="5"/>
  <c r="D57" i="5"/>
  <c r="C14" i="7"/>
  <c r="D58" i="5"/>
  <c r="C15" i="7"/>
  <c r="A11" i="7"/>
  <c r="C13" i="7"/>
  <c r="A23" i="7"/>
  <c r="C23" i="7"/>
  <c r="C24" i="7"/>
  <c r="C25" i="7"/>
  <c r="C26" i="7"/>
  <c r="C27" i="7"/>
  <c r="C28" i="7"/>
  <c r="C14" i="9"/>
  <c r="C25" i="9"/>
  <c r="C34" i="9"/>
  <c r="D39" i="7"/>
  <c r="G48" i="10"/>
  <c r="F56" i="10"/>
  <c r="G56" i="10"/>
  <c r="E19" i="7"/>
  <c r="G50" i="10"/>
  <c r="D18" i="7"/>
  <c r="D38" i="7"/>
  <c r="D28" i="7"/>
  <c r="D44" i="7"/>
  <c r="D25" i="7"/>
  <c r="D37" i="7"/>
  <c r="D16" i="7"/>
  <c r="D26" i="7"/>
  <c r="D24" i="7"/>
  <c r="D23" i="7"/>
  <c r="D17" i="7"/>
  <c r="D12" i="7"/>
  <c r="D15" i="7"/>
  <c r="D14" i="7"/>
  <c r="F59" i="5"/>
  <c r="D11" i="7"/>
  <c r="D27" i="7"/>
  <c r="E45" i="10"/>
  <c r="F55" i="10"/>
  <c r="E59" i="5"/>
  <c r="E43" i="10"/>
  <c r="E55" i="10"/>
  <c r="E62" i="10"/>
  <c r="E51" i="5"/>
  <c r="D13" i="7"/>
  <c r="E49" i="5"/>
  <c r="D31" i="7"/>
  <c r="G55" i="10"/>
  <c r="G59" i="5"/>
  <c r="E11" i="7"/>
  <c r="E23" i="7"/>
  <c r="D49" i="7"/>
  <c r="E16" i="7"/>
  <c r="M12" i="7"/>
  <c r="M11" i="7"/>
  <c r="M13" i="7"/>
  <c r="D48" i="7"/>
  <c r="D52" i="7"/>
</calcChain>
</file>

<file path=xl/sharedStrings.xml><?xml version="1.0" encoding="utf-8"?>
<sst xmlns="http://schemas.openxmlformats.org/spreadsheetml/2006/main" count="1186" uniqueCount="758">
  <si>
    <t>ASPECTO</t>
  </si>
  <si>
    <t>P</t>
  </si>
  <si>
    <t>CUESTIÓN A EVALUAR</t>
  </si>
  <si>
    <t>Fecha</t>
  </si>
  <si>
    <t>ÍNDICE</t>
  </si>
  <si>
    <t>Número de casillas valoradas</t>
  </si>
  <si>
    <t>Valor asignado a cada casilla</t>
  </si>
  <si>
    <t>Puntos obtenidos por cada columna</t>
  </si>
  <si>
    <t>Puntuación máxima para el requisito</t>
  </si>
  <si>
    <t>SI</t>
  </si>
  <si>
    <t>SI-P</t>
  </si>
  <si>
    <t>NO</t>
  </si>
  <si>
    <t>Puntos</t>
  </si>
  <si>
    <t>Máxima</t>
  </si>
  <si>
    <t>Índice</t>
  </si>
  <si>
    <t>Puntuación total obtenida para cada requisito</t>
  </si>
  <si>
    <t>REQUISITO</t>
  </si>
  <si>
    <t>SATISFACCIÓN</t>
  </si>
  <si>
    <t>RESULTADOS GENERALES DE LA EVALUACIÓN</t>
  </si>
  <si>
    <t>¿Se están siguiendo las medidas establecidas en el informe de Revisión por Dirección del último ejercicio?</t>
  </si>
  <si>
    <t>MODELO DE GESTIÓN DE LA CALIDAD PARA LOS CENTROS LARES</t>
  </si>
  <si>
    <t>CENTRO</t>
  </si>
  <si>
    <t>AUDITOR</t>
  </si>
  <si>
    <t>ALCANCE</t>
  </si>
  <si>
    <t>Horario</t>
  </si>
  <si>
    <t>¿Existe una Política de Calidad coherente con la Entidad auditada?</t>
  </si>
  <si>
    <t>MANUAL DE CALIDAD</t>
  </si>
  <si>
    <t>PROCESOS ESTRATÉGICOS</t>
  </si>
  <si>
    <t>¿Se ha difundido la Política de Calidad a los trabajadores del centro?</t>
  </si>
  <si>
    <t>RECURSOS HUMANOS</t>
  </si>
  <si>
    <t>¿Se está llevando un adecuado seguimiento de los objetivos establecidos?</t>
  </si>
  <si>
    <t>¿Se realiza formación inicial para los nuevos trabajadores en relación a las funciones y responsabilidades de su puesto?</t>
  </si>
  <si>
    <t>¿El centro ha definido un Plan de Formación para el año en curso?</t>
  </si>
  <si>
    <t>¿Se dispone de un registro por trabajador donde se recoja la formación realizada por el mismo durante su estancia en el centro?</t>
  </si>
  <si>
    <t>NO CONFORMIDADES, ACCIONES CORRECTIVAS Y PREVENTIVAS</t>
  </si>
  <si>
    <t>AUDITORÍA INTERNA</t>
  </si>
  <si>
    <t>¿Se evalúa la satisfacción de usuarios, familiares y trabajadores al menos de manera anual?</t>
  </si>
  <si>
    <t>¿Se ha analizado el resultado de las encuestas mediante la realización de los correspondientes Informes de Satisfacción?</t>
  </si>
  <si>
    <t>¿Se han llevado a cabo las acciones de mejora propuestas en los últimos Informes de Satisfacción realizados?</t>
  </si>
  <si>
    <t>¿Se lanzan acciones correctivas ante no conformidades graves y/o repetitivas?</t>
  </si>
  <si>
    <t>¿Se lanzan acciones preventivas con el fin de evitar posibles desviaciones o implantar mejoras en el sistema?</t>
  </si>
  <si>
    <t>¿Se plantean acciones que eliminen tanto la no conformidad como las causas que la han provocado?</t>
  </si>
  <si>
    <t>¿Se cierran las acciones lanzadas en un plazo razonable de tiempo?</t>
  </si>
  <si>
    <t>¿Se realizan una auditoría interna al menos anual del cumplimiento de lo establecido en el Sistema de Calidad Lares?</t>
  </si>
  <si>
    <r>
      <t xml:space="preserve">ÍNDICE DE PROCESOS ESTRATÉGICOS </t>
    </r>
    <r>
      <rPr>
        <i/>
        <sz val="10"/>
        <color indexed="9"/>
        <rFont val="Calibri"/>
        <family val="2"/>
      </rPr>
      <t>Puntuación sobre 100 PUNTOS</t>
    </r>
  </si>
  <si>
    <t>MC</t>
  </si>
  <si>
    <t>ST</t>
  </si>
  <si>
    <t>RH</t>
  </si>
  <si>
    <t>NC</t>
  </si>
  <si>
    <t>AI</t>
  </si>
  <si>
    <t>GESTIÓN DOCUMENTAL</t>
  </si>
  <si>
    <t>GESTIÓN DE COMPRAS Y CONTRATACIÓN DE SERVICIOS</t>
  </si>
  <si>
    <t>SERVICIOS GENERALES</t>
  </si>
  <si>
    <t>PROCESOS DE APOYO</t>
  </si>
  <si>
    <t>GD</t>
  </si>
  <si>
    <t>GC</t>
  </si>
  <si>
    <t>SG</t>
  </si>
  <si>
    <t>¿La documentación se encuentra disponible en los puestos de trabajo a los que aplique?</t>
  </si>
  <si>
    <t>¿La documentación sólo es modificable por el Responsable de Calidad?</t>
  </si>
  <si>
    <t>¿La documentación obsoleta es retirada de los puestos de trabajo?</t>
  </si>
  <si>
    <t>¿Las deficiencias en el suministro de pedidos o en la realización del servicio contratado se documentan como no conformidades?</t>
  </si>
  <si>
    <t>PROCESOS ESENCIALES</t>
  </si>
  <si>
    <t>SISTEMA CALIDAD LARES</t>
  </si>
  <si>
    <t>LEYENDA</t>
  </si>
  <si>
    <t>VALORACIÓN DE ESTÁNDARES</t>
  </si>
  <si>
    <t>MODELO DE GESTIÓN DE LA CALIDAD
PARA LOS CENTROS LARES</t>
  </si>
  <si>
    <r>
      <t xml:space="preserve">ÍNDICE DE PROCESOS DE APOYO </t>
    </r>
    <r>
      <rPr>
        <i/>
        <sz val="10"/>
        <color indexed="9"/>
        <rFont val="Calibri"/>
        <family val="2"/>
      </rPr>
      <t>Puntuación sobre 100 PUNTOS</t>
    </r>
  </si>
  <si>
    <r>
      <t xml:space="preserve">ÍNDICE DE PROCESOS ESENCIALES </t>
    </r>
    <r>
      <rPr>
        <i/>
        <sz val="10"/>
        <color indexed="9"/>
        <rFont val="Calibri"/>
        <family val="2"/>
      </rPr>
      <t>Puntuación sobre 100 PUNTOS</t>
    </r>
  </si>
  <si>
    <t>TABLÓN DE ANUNCIOS</t>
  </si>
  <si>
    <t>EXPEDIENTE DE LOS USUARIOS</t>
  </si>
  <si>
    <t>HISTORIA SOCIOSANITARIA</t>
  </si>
  <si>
    <t>PROGRAMAS</t>
  </si>
  <si>
    <t>PROTOCOLOS</t>
  </si>
  <si>
    <t>EXPEDIENTE USUARIOS</t>
  </si>
  <si>
    <t>TA</t>
  </si>
  <si>
    <t>EU</t>
  </si>
  <si>
    <t>HS</t>
  </si>
  <si>
    <t>PR</t>
  </si>
  <si>
    <t>PT</t>
  </si>
  <si>
    <t>¿Se están gestionando las averías como operaciones de mantenimiento correctivo?</t>
  </si>
  <si>
    <t>¿Se guarda una muestra de todos los platos cocinados? ¿Se identifican las muestras con fecha de elaboración? ¿Se conservan al menos 3 días?</t>
  </si>
  <si>
    <t>DOCUMENTACIÓN EXIGIBLE A LOS CENTROS</t>
  </si>
  <si>
    <t>¿El centro dispone de un Libro de Registro de Usuarios? ¿Se encuentra actualizado?</t>
  </si>
  <si>
    <r>
      <t>¿Se han identificado los procesos del sistema así como la interacción entre ellos?</t>
    </r>
    <r>
      <rPr>
        <i/>
        <sz val="8"/>
        <rFont val="Calibri"/>
        <family val="2"/>
      </rPr>
      <t xml:space="preserve"> (mapa de procesos)</t>
    </r>
  </si>
  <si>
    <r>
      <t xml:space="preserve">¿El centro dispone de un folleto informativo que incluye lo establecido en el Anexo V de la Orden de 4 de febrero de 2005? </t>
    </r>
    <r>
      <rPr>
        <i/>
        <sz val="8"/>
        <rFont val="Calibri"/>
        <family val="2"/>
      </rPr>
      <t>(información del tipo de centro y usuarios que atiende, datos identificativos del centro y de la entidad que lo rige, organigrama, servicios prestados y horario de los mismos, horario de atención de Dirección, RRI, Información de derechos y deberes, disponibilidad de hojas de reclamaciones, referencia a donde se publica el calendario de actividades)</t>
    </r>
  </si>
  <si>
    <t>¿El centro dispone de Póliza de Seguros de responsabilidad civil que cubra a los usuarios?</t>
  </si>
  <si>
    <t>¿El centro dispone de Hojas de Reclamaciones oficiales a disposición de usuarios y familiares?</t>
  </si>
  <si>
    <t>En el caso de incapaces o presuntos incapaces, ¿el expediente contiene la autorización judicial de internamiento o la comunicación al Ministerio Fiscal de incapacidad sobrevenida en su caso?</t>
  </si>
  <si>
    <t>¿El informe médico contiene al menos, anamnesis, alergias y contraindicaciones, diagnóstico y tratamiento/medicación prescrita?</t>
  </si>
  <si>
    <t>¿El Plan de Atención Personalizado se actualiza al menos semestralmente?</t>
  </si>
  <si>
    <t>¿Los Programas establecidos se revisan/actualizan al menos anualmente?</t>
  </si>
  <si>
    <t>¿Se dispone de herramientas que faciliten el análisis de la participación de los usuarios en las distintas actividades con el fin de mejorar la calidad de las mismas?</t>
  </si>
  <si>
    <t>¿La realización de las actividades se ajusta a los horarios establecidos en el correspondiente programa?</t>
  </si>
  <si>
    <t>¿En la actualización del Plan de Atención Personalizado se realizan escalas para la comprobación del cumplimiento de los objetivos establecidos?</t>
  </si>
  <si>
    <t>¿Se registra la participación y asistencia de los usuarios a los programas y actividades que se desarrollan en el centro?</t>
  </si>
  <si>
    <t>¿Los medicamentos psicotrópicos se almacenan bajo llave?</t>
  </si>
  <si>
    <t>¿Se registran las movilizaciones/cambios posturales realizados? ¿Éstos se ajustan a la pauta establecida individualmente por usuario?</t>
  </si>
  <si>
    <t>En el caso de rechazo a tratamiento, ¿éste está aceptado por el usuario o su representante legal?</t>
  </si>
  <si>
    <r>
      <t xml:space="preserve">¿Se analizan periódicamente las caídas registradas proponiendo medidas para su control y reducción? </t>
    </r>
    <r>
      <rPr>
        <i/>
        <sz val="8"/>
        <rFont val="Calibri"/>
        <family val="2"/>
      </rPr>
      <t>(estudio anual de caídas)</t>
    </r>
  </si>
  <si>
    <t>¿Las prescripciones de sujeción de usuarios se revisan periódicamente? ¿Se deja constancia de dicha revisión?</t>
  </si>
  <si>
    <t>¿Se realiza un correcto seguimiento de las UPP de los usuarios? ¿Se registra la evolución de las mismas?</t>
  </si>
  <si>
    <t>DC</t>
  </si>
  <si>
    <t>CENTRO EN PROCESO DE IMPLANTACIÓN</t>
  </si>
  <si>
    <t>≥ 70%</t>
  </si>
  <si>
    <r>
      <t xml:space="preserve">¿Se pregunta a los trabajadores sobre la formación recibida? </t>
    </r>
    <r>
      <rPr>
        <i/>
        <sz val="8"/>
        <rFont val="Calibri"/>
        <family val="2"/>
      </rPr>
      <t>(encuesta a trabajadores en aquellos casos en que la formación supere un nº de horas)</t>
    </r>
  </si>
  <si>
    <r>
      <t xml:space="preserve">¿Se dispone de un </t>
    </r>
    <r>
      <rPr>
        <b/>
        <sz val="8"/>
        <rFont val="Calibri"/>
        <family val="2"/>
      </rPr>
      <t>Protocolo de Medicación</t>
    </r>
    <r>
      <rPr>
        <sz val="8"/>
        <rFont val="Calibri"/>
        <family val="2"/>
      </rPr>
      <t>?</t>
    </r>
  </si>
  <si>
    <t>¿La medicación que no cabe en los blisters está debidamente controlada?</t>
  </si>
  <si>
    <t>¿Cada usuario dispone de un profesional de referencia?</t>
  </si>
  <si>
    <r>
      <t xml:space="preserve">¿Se controla la caducidad de los medicamentos almacenados en enfermería? ¿Es suficiente el control establecido? </t>
    </r>
    <r>
      <rPr>
        <i/>
        <sz val="8"/>
        <rFont val="Calibri"/>
        <family val="2"/>
      </rPr>
      <t>(comprobación de la fecha de caducidad de los medicamentos almacenados)</t>
    </r>
  </si>
  <si>
    <r>
      <t xml:space="preserve">¿Se dispone de un </t>
    </r>
    <r>
      <rPr>
        <b/>
        <sz val="8"/>
        <rFont val="Calibri"/>
        <family val="2"/>
      </rPr>
      <t>Protocolo de Traslado y Acompañamiento</t>
    </r>
    <r>
      <rPr>
        <sz val="8"/>
        <rFont val="Calibri"/>
        <family val="2"/>
      </rPr>
      <t>?</t>
    </r>
  </si>
  <si>
    <t>¿Se realiza un inventario/entrega de enseres en la salida del usuario?</t>
  </si>
  <si>
    <r>
      <t xml:space="preserve">¿Se dispone de un </t>
    </r>
    <r>
      <rPr>
        <b/>
        <sz val="8"/>
        <rFont val="Calibri"/>
        <family val="2"/>
      </rPr>
      <t>Protocolo de Nutrición</t>
    </r>
    <r>
      <rPr>
        <sz val="8"/>
        <rFont val="Calibri"/>
        <family val="2"/>
      </rPr>
      <t>?</t>
    </r>
  </si>
  <si>
    <r>
      <t xml:space="preserve">¿Se dispone de un </t>
    </r>
    <r>
      <rPr>
        <b/>
        <sz val="8"/>
        <rFont val="Calibri"/>
        <family val="2"/>
      </rPr>
      <t>Protocolo de Bajas de Usuarios</t>
    </r>
    <r>
      <rPr>
        <sz val="8"/>
        <rFont val="Calibri"/>
        <family val="2"/>
      </rPr>
      <t>?</t>
    </r>
  </si>
  <si>
    <t xml:space="preserve">MARCA LARES </t>
  </si>
  <si>
    <t>&lt; 70%</t>
  </si>
  <si>
    <r>
      <t xml:space="preserve">¿Se analizan periódicamente las UPPs registradas proponiendo medidas para su control y reducción? </t>
    </r>
    <r>
      <rPr>
        <i/>
        <sz val="8"/>
        <rFont val="Calibri"/>
        <family val="2"/>
      </rPr>
      <t>(estudio anual de UPP)</t>
    </r>
  </si>
  <si>
    <r>
      <t xml:space="preserve">Durante la auditoría, podrán detectarse desviaciones no tipificadas en el presente </t>
    </r>
    <r>
      <rPr>
        <b/>
        <sz val="11"/>
        <color indexed="8"/>
        <rFont val="Calibri"/>
        <family val="2"/>
      </rPr>
      <t>Cuestionario de Evaluación</t>
    </r>
    <r>
      <rPr>
        <sz val="11"/>
        <color theme="1"/>
        <rFont val="Calibri"/>
        <family val="2"/>
        <scheme val="minor"/>
      </rPr>
      <t>, las cuales podrán variar el % final de cumplimiento.</t>
    </r>
  </si>
  <si>
    <t>RESUMEN DE EVALUACIÓN</t>
  </si>
  <si>
    <r>
      <t xml:space="preserve">En el apartado de </t>
    </r>
    <r>
      <rPr>
        <b/>
        <sz val="11"/>
        <color indexed="8"/>
        <rFont val="Calibri"/>
        <family val="2"/>
      </rPr>
      <t xml:space="preserve">VALORACIÓN DE ESTÁNDARES </t>
    </r>
    <r>
      <rPr>
        <sz val="11"/>
        <color theme="1"/>
        <rFont val="Calibri"/>
        <family val="2"/>
        <scheme val="minor"/>
      </rPr>
      <t>se ha establecido un peso específico de cada área del sistema en la puntuación final. Las áreas son PROCESOS ESTRATÉGICOS, PROCESOS DE APOYO y PROCESOS ESENCIALES.</t>
    </r>
  </si>
  <si>
    <r>
      <t xml:space="preserve">En el apartado de </t>
    </r>
    <r>
      <rPr>
        <b/>
        <sz val="11"/>
        <color indexed="8"/>
        <rFont val="Calibri"/>
        <family val="2"/>
      </rPr>
      <t xml:space="preserve">RESUMEN DE EVALUACIÓN </t>
    </r>
    <r>
      <rPr>
        <sz val="11"/>
        <color theme="1"/>
        <rFont val="Calibri"/>
        <family val="2"/>
        <scheme val="minor"/>
      </rPr>
      <t>se recogen las puntuaciones obtenidas en cada área y subárea del sistema.</t>
    </r>
  </si>
  <si>
    <r>
      <t xml:space="preserve">Igualmente, se incluye la puntuación final obtenida por el centro y si, según el criterio establecido en el apartado de </t>
    </r>
    <r>
      <rPr>
        <b/>
        <sz val="11"/>
        <color indexed="8"/>
        <rFont val="Calibri"/>
        <family val="2"/>
      </rPr>
      <t>VALORACIÓN DE ESTÁNDARES</t>
    </r>
    <r>
      <rPr>
        <sz val="11"/>
        <color theme="1"/>
        <rFont val="Calibri"/>
        <family val="2"/>
        <scheme val="minor"/>
      </rPr>
      <t>,</t>
    </r>
    <r>
      <rPr>
        <b/>
        <sz val="11"/>
        <color indexed="8"/>
        <rFont val="Calibri"/>
        <family val="2"/>
      </rPr>
      <t xml:space="preserve"> </t>
    </r>
    <r>
      <rPr>
        <sz val="11"/>
        <color theme="1"/>
        <rFont val="Calibri"/>
        <family val="2"/>
        <scheme val="minor"/>
      </rPr>
      <t xml:space="preserve">el centro obtiene la </t>
    </r>
    <r>
      <rPr>
        <b/>
        <sz val="11"/>
        <color indexed="8"/>
        <rFont val="Calibri"/>
        <family val="2"/>
      </rPr>
      <t xml:space="preserve">MARCA LARES </t>
    </r>
    <r>
      <rPr>
        <sz val="11"/>
        <color theme="1"/>
        <rFont val="Calibri"/>
        <family val="2"/>
        <scheme val="minor"/>
      </rPr>
      <t>o se considera en PROCESO DE IMPLANTACIÓN.</t>
    </r>
  </si>
  <si>
    <t>Para cada área se ha desarrollado un CHECK-LIST de comprobación del nivel de cumplimiento de los requisitos establecidos por el Sistema de Calidad Lares.</t>
  </si>
  <si>
    <t>¿El centro ha definido un organigrama funcional donde se recojan todos los puestos de trabajo establecidos? ¿Los puestos establecidos cumplen con lo requerido en la normativa vigente?</t>
  </si>
  <si>
    <t>¿Se lanzan no conformidades en el caso de detectar desviaciones en el sistema?</t>
  </si>
  <si>
    <r>
      <t xml:space="preserve">¿Las movilizaciones / cambios posturales son pautados por personal del equipo técnico? </t>
    </r>
    <r>
      <rPr>
        <i/>
        <sz val="8"/>
        <rFont val="Calibri"/>
        <family val="2"/>
      </rPr>
      <t>(médico / fisioterapeuta / DUE)</t>
    </r>
  </si>
  <si>
    <r>
      <t xml:space="preserve">¿Se documentan las bajas voluntarias? </t>
    </r>
    <r>
      <rPr>
        <i/>
        <sz val="8"/>
        <rFont val="Calibri"/>
        <family val="2"/>
      </rPr>
      <t>(renuncia de plaza)</t>
    </r>
  </si>
  <si>
    <t>¿Se informa de los resultados obtenidos en el Informe de Satisfacción a la población encuestada?</t>
  </si>
  <si>
    <t>¿Se realiza un análisis adecuado de las causas de aquellas no conformidades que dan lugar al lanzamiento de acciones correctivas?</t>
  </si>
  <si>
    <t>¿Se lanzaron acciones correctivas para la subsanación de las desviaciones detectadas en la última auditoría interna?</t>
  </si>
  <si>
    <t>¿Se dispone de copia de las Fichas Técnicas y de Seguridad en los puntos de uso y almacenamiento?</t>
  </si>
  <si>
    <t>¿Se ha establecido la frecuencia de cambio de aceite de las freidoras? ¿Se registra dicho cambio? ¿Se gestiona adecuadamente el residuo de aceite de freidoras?</t>
  </si>
  <si>
    <t>¿Existe un procedimiento de gestión documental?</t>
  </si>
  <si>
    <t>¿Existe un procedimiento de compras y contratación de servicios?</t>
  </si>
  <si>
    <t>¿Existe un procedimiento de servicios generales?</t>
  </si>
  <si>
    <t>EST-1.1</t>
  </si>
  <si>
    <t>EST-1.2</t>
  </si>
  <si>
    <t>EST-1.3</t>
  </si>
  <si>
    <t>EST-1.4</t>
  </si>
  <si>
    <t>EST-1.5</t>
  </si>
  <si>
    <t>EST-1.6</t>
  </si>
  <si>
    <t>EST-1.7</t>
  </si>
  <si>
    <t>EST-1.8</t>
  </si>
  <si>
    <t>EST-1.9</t>
  </si>
  <si>
    <t>EST-1.10</t>
  </si>
  <si>
    <t>EST-2.1</t>
  </si>
  <si>
    <t>EST-2.2</t>
  </si>
  <si>
    <t>EST-2.3</t>
  </si>
  <si>
    <t>EST-2.4</t>
  </si>
  <si>
    <t>EST-2.5</t>
  </si>
  <si>
    <t>EST-2.6</t>
  </si>
  <si>
    <t>EST-2.7</t>
  </si>
  <si>
    <t>EST-2.8</t>
  </si>
  <si>
    <t>EST-2.9</t>
  </si>
  <si>
    <t>EST-3.1</t>
  </si>
  <si>
    <t>EST-3.2</t>
  </si>
  <si>
    <t>EST-3.3</t>
  </si>
  <si>
    <t>EST-3.4</t>
  </si>
  <si>
    <t>EST-3.5</t>
  </si>
  <si>
    <t>EST-3.6</t>
  </si>
  <si>
    <t>EST-3.7</t>
  </si>
  <si>
    <t>EST-3.8</t>
  </si>
  <si>
    <t>EST-3.9</t>
  </si>
  <si>
    <t>EST-3.10</t>
  </si>
  <si>
    <t>EST-4.1</t>
  </si>
  <si>
    <t>EST-4.2</t>
  </si>
  <si>
    <t>EST-4.3</t>
  </si>
  <si>
    <t>EST-4.4</t>
  </si>
  <si>
    <t>EST-4.5</t>
  </si>
  <si>
    <t>EST-4.6</t>
  </si>
  <si>
    <t>EST-4.7</t>
  </si>
  <si>
    <t>EST-4.8</t>
  </si>
  <si>
    <t>EST-5.1</t>
  </si>
  <si>
    <t>EST-5.2</t>
  </si>
  <si>
    <t>EST-5.3</t>
  </si>
  <si>
    <t>EST-5.4</t>
  </si>
  <si>
    <t>APY-1.1</t>
  </si>
  <si>
    <t>APY-1.2</t>
  </si>
  <si>
    <t>APY-1.3</t>
  </si>
  <si>
    <t>APY-1.4</t>
  </si>
  <si>
    <t>APY-1.5</t>
  </si>
  <si>
    <t>APY-1.6</t>
  </si>
  <si>
    <t>APY-1.7</t>
  </si>
  <si>
    <t>APY-2.1</t>
  </si>
  <si>
    <t>APY-2.2</t>
  </si>
  <si>
    <t>APY-2.3</t>
  </si>
  <si>
    <t>APY-2.4</t>
  </si>
  <si>
    <t>APY-2.5</t>
  </si>
  <si>
    <t>APY-3.1</t>
  </si>
  <si>
    <t>APY-3.2</t>
  </si>
  <si>
    <t>APY-3.3</t>
  </si>
  <si>
    <t>APY-3.4</t>
  </si>
  <si>
    <t>APY-3.5</t>
  </si>
  <si>
    <t>APY-3.6</t>
  </si>
  <si>
    <t>APY-3.7</t>
  </si>
  <si>
    <t>APY-3.8</t>
  </si>
  <si>
    <t>APY-3.9</t>
  </si>
  <si>
    <t>APY-3.10</t>
  </si>
  <si>
    <t>APY-3.11</t>
  </si>
  <si>
    <t>APY-3.12</t>
  </si>
  <si>
    <t>APY-3.13</t>
  </si>
  <si>
    <t>APY-3.14</t>
  </si>
  <si>
    <t>APY-3.15</t>
  </si>
  <si>
    <t>APY-3.16</t>
  </si>
  <si>
    <t>APY-3.17</t>
  </si>
  <si>
    <t>APY-3.18</t>
  </si>
  <si>
    <t>APY-3.19</t>
  </si>
  <si>
    <t>ESE-1.1</t>
  </si>
  <si>
    <t>ESE-2.1</t>
  </si>
  <si>
    <t>ESE-2.2</t>
  </si>
  <si>
    <t>ESE-2.3</t>
  </si>
  <si>
    <t>ESE-2.4</t>
  </si>
  <si>
    <t>ESE-2.5</t>
  </si>
  <si>
    <t>ESE-2.6</t>
  </si>
  <si>
    <t>ESE-2.7</t>
  </si>
  <si>
    <t>ESE-2.8</t>
  </si>
  <si>
    <t>ESE-2.9</t>
  </si>
  <si>
    <t>ESE-2.10</t>
  </si>
  <si>
    <t>ESE-3.1</t>
  </si>
  <si>
    <t>ESE-3.2</t>
  </si>
  <si>
    <t>ESE-4.1</t>
  </si>
  <si>
    <t>ESE-4.2</t>
  </si>
  <si>
    <t>ESE-4.3</t>
  </si>
  <si>
    <t>ESE-4.4</t>
  </si>
  <si>
    <t>ESE-4.5</t>
  </si>
  <si>
    <t>ESE-4.6</t>
  </si>
  <si>
    <t>ESE-5.1</t>
  </si>
  <si>
    <t>ESE-5.2</t>
  </si>
  <si>
    <t>ESE-5.3</t>
  </si>
  <si>
    <t>ESE-5.4</t>
  </si>
  <si>
    <t>ESE-5.5</t>
  </si>
  <si>
    <t>ESE-5.6</t>
  </si>
  <si>
    <t>ESE-5.7</t>
  </si>
  <si>
    <t>ESE-5.8</t>
  </si>
  <si>
    <t>ESE-5.9</t>
  </si>
  <si>
    <t>ESE-5.10</t>
  </si>
  <si>
    <t>ESE-5.11</t>
  </si>
  <si>
    <t>ESE-5.12</t>
  </si>
  <si>
    <t>ESE-5.13</t>
  </si>
  <si>
    <t>ESE-5.14</t>
  </si>
  <si>
    <t>ESE-5.15</t>
  </si>
  <si>
    <t>ESE-5.16</t>
  </si>
  <si>
    <t>ESE-5.17</t>
  </si>
  <si>
    <t>ESE-5.18</t>
  </si>
  <si>
    <t>ESE-6.1</t>
  </si>
  <si>
    <t>ESE-6.2</t>
  </si>
  <si>
    <t>ESE-6.3</t>
  </si>
  <si>
    <t>ESE-6.4</t>
  </si>
  <si>
    <t>ESE-6.5</t>
  </si>
  <si>
    <t>ESE-6.6</t>
  </si>
  <si>
    <t>ESE-6.7</t>
  </si>
  <si>
    <t>ESE-6.8</t>
  </si>
  <si>
    <t>ESE-6.9</t>
  </si>
  <si>
    <t>ESE-6.10</t>
  </si>
  <si>
    <t>ESE-6.11</t>
  </si>
  <si>
    <t>ESE-6.12</t>
  </si>
  <si>
    <t>ESE-6.13</t>
  </si>
  <si>
    <t>ESE-6.14</t>
  </si>
  <si>
    <t>ESE-6.15</t>
  </si>
  <si>
    <t>ESE-6.16</t>
  </si>
  <si>
    <t>ESE-6.17</t>
  </si>
  <si>
    <t>ESE-6.18</t>
  </si>
  <si>
    <t>ESE-6.19</t>
  </si>
  <si>
    <t>ESE-6.20</t>
  </si>
  <si>
    <t>ESE-6.21</t>
  </si>
  <si>
    <t>ESE-6.22</t>
  </si>
  <si>
    <t>ESE-6.23</t>
  </si>
  <si>
    <t>ESE-6.24</t>
  </si>
  <si>
    <t>ESE-6.25</t>
  </si>
  <si>
    <t>ESE-6.26</t>
  </si>
  <si>
    <t>ESE-6.27</t>
  </si>
  <si>
    <t>ESE-6.28</t>
  </si>
  <si>
    <t>ESE-6.29</t>
  </si>
  <si>
    <t>ESE-6.30</t>
  </si>
  <si>
    <t>ESE-6.31</t>
  </si>
  <si>
    <t>ESE-6.32</t>
  </si>
  <si>
    <t>ESE-6.33</t>
  </si>
  <si>
    <t>ESE-6.34</t>
  </si>
  <si>
    <t>ESE-6.35</t>
  </si>
  <si>
    <t>ESE-6.36</t>
  </si>
  <si>
    <t>ESE-6.37</t>
  </si>
  <si>
    <t>ESE-6.38</t>
  </si>
  <si>
    <t>ESE-6.39</t>
  </si>
  <si>
    <t>ESE-6.40</t>
  </si>
  <si>
    <t>ESE-6.41</t>
  </si>
  <si>
    <t>ESE-6.42</t>
  </si>
  <si>
    <t>ESE-6.43</t>
  </si>
  <si>
    <t>ESE-6.44</t>
  </si>
  <si>
    <t>ESE-6.45</t>
  </si>
  <si>
    <t>ESE-6.46</t>
  </si>
  <si>
    <t>ESE-6.47</t>
  </si>
  <si>
    <t>ESE-6.48</t>
  </si>
  <si>
    <t>ESE-6.49</t>
  </si>
  <si>
    <t>ESE-6.50</t>
  </si>
  <si>
    <t>ESE-6.51</t>
  </si>
  <si>
    <t>ESE-6.52</t>
  </si>
  <si>
    <t>ESE-6.53</t>
  </si>
  <si>
    <t>ESE-6.54</t>
  </si>
  <si>
    <t>ESE-6.55</t>
  </si>
  <si>
    <t>ESE-6.56</t>
  </si>
  <si>
    <t>ESE-6.57</t>
  </si>
  <si>
    <t>ESE-6.58</t>
  </si>
  <si>
    <t>¿Se han registrado sugerencias y reclamaciones en el último periodo?</t>
  </si>
  <si>
    <r>
      <t xml:space="preserve">¿Se dispone de un </t>
    </r>
    <r>
      <rPr>
        <b/>
        <sz val="8"/>
        <rFont val="Calibri"/>
        <family val="2"/>
      </rPr>
      <t>Protocolo de Valoración Geriátrica Integral</t>
    </r>
    <r>
      <rPr>
        <sz val="8"/>
        <rFont val="Calibri"/>
        <family val="2"/>
      </rPr>
      <t xml:space="preserve">? </t>
    </r>
    <r>
      <rPr>
        <i/>
        <sz val="8"/>
        <rFont val="Calibri"/>
        <family val="2"/>
      </rPr>
      <t>(VALORACIONES GERIÁTRICAS, PLANES DE ATENCIÓN Y SEGUIMIENTOS)</t>
    </r>
  </si>
  <si>
    <t>En la actualización de los Planes de Atención, ¿se valora adecuadamente el grado de cumplimiento de los objetivos establecidos por usuario?</t>
  </si>
  <si>
    <t>¿Los Planes de Atención están aprobados por todos los componentes del equipo técnico?</t>
  </si>
  <si>
    <t>ESE-6.59</t>
  </si>
  <si>
    <t>ESE-6.60</t>
  </si>
  <si>
    <t>ESE-6.61</t>
  </si>
  <si>
    <t>ESE-6.62</t>
  </si>
  <si>
    <t>ESE-6.63</t>
  </si>
  <si>
    <t>ESE-6.64</t>
  </si>
  <si>
    <t>ESE-6.65</t>
  </si>
  <si>
    <t>ESE-6.66</t>
  </si>
  <si>
    <t>ESE-6.67</t>
  </si>
  <si>
    <t>ESE-6.68</t>
  </si>
  <si>
    <t>ESE-6.69</t>
  </si>
  <si>
    <t>ESE-6.70</t>
  </si>
  <si>
    <t>ESE-6.71</t>
  </si>
  <si>
    <r>
      <t xml:space="preserve">¿Se dispone de un </t>
    </r>
    <r>
      <rPr>
        <b/>
        <sz val="8"/>
        <rFont val="Calibri"/>
        <family val="2"/>
      </rPr>
      <t>Protocolo de Higiene Personal, Aseo y Baños</t>
    </r>
    <r>
      <rPr>
        <sz val="8"/>
        <rFont val="Calibri"/>
        <family val="2"/>
      </rPr>
      <t>?</t>
    </r>
  </si>
  <si>
    <t>¿Se dispone de información relativa a las ABVD de cada usuario que permita adaptar los apoyos prestados a cada usuario en función de su nivel de dependencia?</t>
  </si>
  <si>
    <t>Valoración Geriátrica Integral</t>
  </si>
  <si>
    <t>Higiene Personal, Aseo y Baños</t>
  </si>
  <si>
    <t>Nutrición</t>
  </si>
  <si>
    <t>¿La asignación de la dieta se realiza en base a controles periódicos de peso y la realización de valoraciones nutricionales?</t>
  </si>
  <si>
    <t>Medicación</t>
  </si>
  <si>
    <t>Movilizaciones</t>
  </si>
  <si>
    <t>Úlceras por Presión</t>
  </si>
  <si>
    <t>Caídas</t>
  </si>
  <si>
    <r>
      <t xml:space="preserve">¿Se dispone de un </t>
    </r>
    <r>
      <rPr>
        <b/>
        <sz val="8"/>
        <rFont val="Calibri"/>
        <family val="2"/>
      </rPr>
      <t>Protocolo de Restricciones Físicas de la Movilidad</t>
    </r>
    <r>
      <rPr>
        <sz val="8"/>
        <rFont val="Calibri"/>
        <family val="2"/>
      </rPr>
      <t xml:space="preserve">? </t>
    </r>
    <r>
      <rPr>
        <i/>
        <sz val="8"/>
        <rFont val="Calibri"/>
        <family val="2"/>
      </rPr>
      <t>(RESTRICCIONES FÍSICAS DE LA MOVILIDAD)</t>
    </r>
  </si>
  <si>
    <t>Restricciones Físicas de la Movilidad</t>
  </si>
  <si>
    <t>¿La prescripción incluye las horas que ha de llevarse a efecto, el tipo de sujeción y la duración del tratamiento?</t>
  </si>
  <si>
    <t>Traslado y Acompañamiento</t>
  </si>
  <si>
    <t>¿Se ha definido un sistema de planificación de visitas a médicos que garantice que se realicen en las fechas indicadas y que el personal implicado está debidamente informado?</t>
  </si>
  <si>
    <t>¿Se realiza un seguimiento adecuado de las sugerencias y reclamaciones registradas hasta su resolución?</t>
  </si>
  <si>
    <t>¿Se ha establecido la frecuencia para la realización de controles sanitarios a usuarios? (glucemia, tensión arterial, peso, extracciones de sangre, etc.)</t>
  </si>
  <si>
    <t>¿Se registran los controles sanitarios realizados a los usuarios?</t>
  </si>
  <si>
    <t>¿Se evidencia la toma de acciones ante la detección de tendencias negativas en los resultados de los controles?</t>
  </si>
  <si>
    <t>Vgi</t>
  </si>
  <si>
    <t>Hi</t>
  </si>
  <si>
    <t>Nt</t>
  </si>
  <si>
    <t>Mv</t>
  </si>
  <si>
    <t>Upp</t>
  </si>
  <si>
    <t>Inc</t>
  </si>
  <si>
    <t>Ca</t>
  </si>
  <si>
    <t>Incontinencias</t>
  </si>
  <si>
    <r>
      <t>Existen preguntas en las que el campo SI-P está bloqueado ya que n</t>
    </r>
    <r>
      <rPr>
        <u/>
        <sz val="11"/>
        <color indexed="8"/>
        <rFont val="Calibri"/>
        <family val="2"/>
      </rPr>
      <t>o habrá opción al cumplimiento parcial</t>
    </r>
    <r>
      <rPr>
        <sz val="11"/>
        <color theme="1"/>
        <rFont val="Calibri"/>
        <family val="2"/>
        <scheme val="minor"/>
      </rPr>
      <t>.</t>
    </r>
  </si>
  <si>
    <t>CRITERIOS DE AUDITORÍA</t>
  </si>
  <si>
    <t>Organigrama coincidente con el organigrama del Tablón, Responsable de Calidad designado y activo, documentación del sistema actualizada.</t>
  </si>
  <si>
    <t>Política expuesta en tablones. Si no está expuesta, comprobar entrega de la misma en la contratación del personal (Ver ficha de Formación Inicial de 2 trabajadores con puesto permanente)</t>
  </si>
  <si>
    <t>Objetivos lanzados con menos de un año de antigüedad. Mínimo uno.</t>
  </si>
  <si>
    <t>DESVIACIONES / OBSERVACIONES DETECTADAS</t>
  </si>
  <si>
    <t>Seguimiento registrados según planificación del 100% de los objetivos dentro de los últimos 6 meses. Si falta el seguimiento de algún objetivo es SI-P.</t>
  </si>
  <si>
    <t>Al menos uno para ESENCIALES, ESTRATÉGICOS y de APOYO</t>
  </si>
  <si>
    <t>Si los últimos seguimientos están dentro del último semestre es SI-P. Si los seguimiento no se hacen o tienen más de 6 meses es NO.</t>
  </si>
  <si>
    <t>¿Se está cumplimentando el informe de Revisión por Dirección con frecuencia anual?</t>
  </si>
  <si>
    <t>Realizado en 2012 o último trimestre 2011: SI; Realizado en 2º y 3ER trimestre 2011: SI-P .</t>
  </si>
  <si>
    <t>Que en el procedimiento se haya establecido la frecuencia ANUAL</t>
  </si>
  <si>
    <t>Que en el informe de satisfacción se haya tenido en cuenta la variación de las puntuaciones y los puntos que se han mejorado, etc.</t>
  </si>
  <si>
    <t>Se han lanzado acciones correctivas, preventivas u objetivos de calidad derivados del informe de satisfacción.</t>
  </si>
  <si>
    <t>Se han lanzado acciones correctivas, preventivas u objetivos de calidad derivadas del informe de Revisión por la Dirección.</t>
  </si>
  <si>
    <t>No vinculante con la pregunta 2-7. Ver informe de satisfacción del periodo anterior y comprobar que se han llevado a cabo las acciones propuestas independientemente de que se lanzaran AC, AP u OBJ.</t>
  </si>
  <si>
    <t>Publicación en tablones, actas de reunión, comunicación por escrito (cartas, mails, etc.) - para los TRES GRUPOS. Si falta alguno SI-P.</t>
  </si>
  <si>
    <t>Si se han definido más del 80% de los puestos es un SI-P. Menos del 80% es un NO.</t>
  </si>
  <si>
    <t>Comprobar que se tiene Ficha de Formación Inicial o está registrada en su Ficha de Personal (según procedimiento - Ver ficha de Formación Inicial de 2 trabajadores con puesto permanente). Si falta uno SI-P.</t>
  </si>
  <si>
    <r>
      <t xml:space="preserve">¿Se dispone de evidencias de los cursos realizados relacionados con el puesto de trabajo? </t>
    </r>
    <r>
      <rPr>
        <i/>
        <sz val="8"/>
        <rFont val="Calibri"/>
        <family val="2"/>
      </rPr>
      <t>(certificados de formación, listados de asistentes, etc.)</t>
    </r>
  </si>
  <si>
    <t>Comprobar que el Plan se está llevando a cabo el del año en curso o el del año anterior.</t>
  </si>
  <si>
    <t>Si falta la documentación de algún curso es SI-P. Si falta más del 80% de la documentación de los cursos es un NO.</t>
  </si>
  <si>
    <t>Si falta la evaluación de algún curso es SI-P. Si falta más del 80% de las evaluaciones de los cursos es un NO.</t>
  </si>
  <si>
    <t>Si falta la ficha de personal de algún trabajador es SI-P. Si falta más del 80% de las fichas de los trabajadores es un NO.</t>
  </si>
  <si>
    <t>Comprobar las no conformidades lanzadas durante el año. Comprobar si se han lanzado no conformidades ante desviaciones detectadas en la auditoría (si procede), tras actas de inspección, fallos de proveedores reiterados, deficiencias en revisiones legales, etc.</t>
  </si>
  <si>
    <t>Último informe den auditoría con menos de un año de antigüedad.</t>
  </si>
  <si>
    <t>Se comprobará al FINAL DE LA AUDITORÍA</t>
  </si>
  <si>
    <t>Más del 80% de los puestos con su documentación, S-P.</t>
  </si>
  <si>
    <t>SI: mínimo semanal. Si se realizan pero con otra frecuencia SI-P menor a TRIMESTRAL.</t>
  </si>
  <si>
    <t>Mediante una hoja de pedido o listado de pedidos o agenda/libreta. Más del 80% de los proveedores es un SI. Del 50 al 80% es un SI-P.</t>
  </si>
  <si>
    <t>Incidencias repetitivas o graves. Si se detecta un pedido con desviación, comprobar 5 pedidos del mismo proveedor. Deberá haber una incidencia.</t>
  </si>
  <si>
    <t>La última evaluación realizada dentro del último año.</t>
  </si>
  <si>
    <t>Sugerencias y Reclamaciones</t>
  </si>
  <si>
    <t>Atención al Ingreso</t>
  </si>
  <si>
    <t>Acogida e Integración</t>
  </si>
  <si>
    <t>Bajas de Usuarios</t>
  </si>
  <si>
    <t>Gestión de la Inf., Confidencialidad e Intimidad</t>
  </si>
  <si>
    <t>Tr</t>
  </si>
  <si>
    <t>Ba</t>
  </si>
  <si>
    <t>Acomp.y atención durante el proceso de Óbito</t>
  </si>
  <si>
    <r>
      <t xml:space="preserve">¿Existe un </t>
    </r>
    <r>
      <rPr>
        <b/>
        <sz val="8"/>
        <rFont val="Calibri"/>
        <family val="2"/>
      </rPr>
      <t>procedimiento de gestión de recursos humanos</t>
    </r>
    <r>
      <rPr>
        <sz val="8"/>
        <rFont val="Calibri"/>
        <family val="2"/>
      </rPr>
      <t>?</t>
    </r>
  </si>
  <si>
    <r>
      <t xml:space="preserve">¿Existe un </t>
    </r>
    <r>
      <rPr>
        <b/>
        <sz val="8"/>
        <rFont val="Calibri"/>
        <family val="2"/>
      </rPr>
      <t>Manual de Calidad</t>
    </r>
    <r>
      <rPr>
        <sz val="8"/>
        <rFont val="Calibri"/>
        <family val="2"/>
      </rPr>
      <t xml:space="preserve"> definido y actualizado?</t>
    </r>
  </si>
  <si>
    <r>
      <t>¿Existe un</t>
    </r>
    <r>
      <rPr>
        <b/>
        <sz val="8"/>
        <rFont val="Calibri"/>
        <family val="2"/>
      </rPr>
      <t xml:space="preserve"> procedimiento de auditoría interna</t>
    </r>
    <r>
      <rPr>
        <sz val="8"/>
        <rFont val="Calibri"/>
        <family val="2"/>
      </rPr>
      <t>?</t>
    </r>
  </si>
  <si>
    <t>Si el servicio está subcontratado, el proveedor deberá haber elaborado dicho Plan</t>
  </si>
  <si>
    <t>Si faltan de 1-3 producto SI-P; &gt;3 sería NO. Cuando no se demuestre la aptitud para industria alimentaria de un producto contará como que NO tiene ficha.
http://www.msssi.gob.es/ciudadanos/productos.do?tipo=plaguicidas</t>
  </si>
  <si>
    <t>Si falta más de 1-2 no reglamentarias, SI-P; si faltan ≥ 1 reglamentarias y/o más de 2 no reglamentarias NO. (Desviación de  plazo de más de 1 mes).</t>
  </si>
  <si>
    <t>Si durante la auditoría se detecta alguna avería no registrada SI-P. Si no se está utilizando, NO.</t>
  </si>
  <si>
    <t>En el caso de que el servicio de comidas esté subcontratado a un catering, comprobar la documentación de proveedor exigida en Anexo I</t>
  </si>
  <si>
    <t>Si falta 1-2 documentos S-P; si falta más de 2 documentos NO</t>
  </si>
  <si>
    <t xml:space="preserve"> ¿Se realizan análisis de superficies y de alimentos periódicos (mínimo anual) como verificación del sistema de Seguridad Alimentaria establecido?</t>
  </si>
  <si>
    <t>Comprobar que se han abierto AC de las desviaciones detectadas</t>
  </si>
  <si>
    <t>Si falta 1-2 meses, SI-P. Más de 2 meses NO. Comprobar que se lanzan AC tras 3 desviaciones repetitivas.</t>
  </si>
  <si>
    <t>Ob</t>
  </si>
  <si>
    <t>Contrastar con el Listado de Usuarios que facilite el centro y con las evidencias de la auditoría.</t>
  </si>
  <si>
    <t>En el caso de plaza pública se solicitará la RESOLUCIÓN DE LA PLAZA por Conselleria</t>
  </si>
  <si>
    <t>¿El centro dispone de Autorización sanitaria (Elaboración comidas preparadas para consumo en el propio establecimiento)?</t>
  </si>
  <si>
    <t>Comprobar el nº de autorización que sale en las Actas de Inspección de Sanidad
DECRETO 20/2012, de 27 de enero, del Consell, por el que se crea el Registro Sanitario de Establecimientos Alimentarios Menores</t>
  </si>
  <si>
    <t>El RRI deberá indicar que cada 2 años se celebran elecciones y reuniones trimestrales</t>
  </si>
  <si>
    <t>Las actas deberán estar firmadas por el representante de los usuarios y el representante del centro. Ver las 2 últimas actas del Consejo.</t>
  </si>
  <si>
    <t>Ver PRESENTACIÓN CENTRO_CARTA DE SERVICIOS o similar.</t>
  </si>
  <si>
    <t>¿El centro cuenta con un Plan de Emergencias contra Incendios y de Evacuación de Locales y Edificios (Plan de Autoprotección)?</t>
  </si>
  <si>
    <t>Documento donde se detallen medidas de emergencia, designación del equipo de emergencias y primeros auxilios, plano de evacuación, simulacros, etc.</t>
  </si>
  <si>
    <t>Debe constar la revisión con firma y fecha en algún lugar del documento, aunque no se cambie la edición del mismo</t>
  </si>
  <si>
    <t>Contrastar con el horario del tablón y el registro de las actividades (no se tendrán en cuenta los casos puntuales)</t>
  </si>
  <si>
    <t>Indicadores de participación</t>
  </si>
  <si>
    <t>Dos programas: Rehabilitación Funcional y Estimulación Cognitiva</t>
  </si>
  <si>
    <t>Verificar coherencia entre lo definido en el programa como Terapia Ocupacional y que dichas actividades tengan registro</t>
  </si>
  <si>
    <t>SI-P: Está el programa pero hay algún incumplimiento</t>
  </si>
  <si>
    <t>Comprobar contrato de 2 voluntarios</t>
  </si>
  <si>
    <t>Si no se han registrado SI-P en función de las evidencias de auditoría (lógica del auditor)</t>
  </si>
  <si>
    <t>Reclamaciones / sugerencias cerradas en un plazo razonable de tiempo (inferior a 3 meses).</t>
  </si>
  <si>
    <t>Acciones correctivas ante reclamaciones graves o repetitivas</t>
  </si>
  <si>
    <t>¿Se han tenido en cuenta las reclamaciones y sugerencias realizadas en el último periodo lanzando acciones correctivas y/o preventivas respectivamente?</t>
  </si>
  <si>
    <t>En el caso de autoadministración de medicamentos, ¿ésta está debidamente documentada?</t>
  </si>
  <si>
    <t>¿Se dispone de un registro de preparación y administración de fármacos a usuarios y está debidamente cumplimentado?</t>
  </si>
  <si>
    <t>No valen X. Se debe referenciar la persona que administra sin lugar a confusión.</t>
  </si>
  <si>
    <t>Control mínimo TRIMESTRAL. Tener en cuenta las gotas oftálmicas, jarabes, etc., que caducan tras un tiempo desde su apertura. Se revisan 5 medicamentos (al menos, uno de cajetín de residente, uno de nevera, uno de carro, uno psicótropo), si hay uno caducado es un NO.</t>
  </si>
  <si>
    <t>DECRETO 94/2010, de 4 de junio, del Consell, por el que se regulan las actividades de ordenación, control y asistencia farmacéutica en los centros sociosanitarios y en la
atención domiciliaria</t>
  </si>
  <si>
    <r>
      <t xml:space="preserve">¿Se controla y registra diariamente la Tª de la nevera de enfermería donde se guardan los medicamentos termolábiles o con requerimiento de Tª controlada? </t>
    </r>
    <r>
      <rPr>
        <i/>
        <sz val="8"/>
        <rFont val="Calibri"/>
        <family val="2"/>
      </rPr>
      <t>(requerido control de máximos y mínimos)</t>
    </r>
  </si>
  <si>
    <t>Se dará por válida la Memoria cuando esté integrada en la Memoria de otro Programa</t>
  </si>
  <si>
    <t>Se audita conjuntamente con las preguntas de Historia Sociosanitaria</t>
  </si>
  <si>
    <t>Comprobar que los VGI se realizan dentro de los plazos establecidos. Si tienen Planning, quien se encarga de controlar las fechas, etc. No puede haber desviación.</t>
  </si>
  <si>
    <t>Argumentación del seguimiento del objetivo: lógica de auditor. SI-P: Áreas sin cumplimentar o con seguimiento deficiente en 2 expedientes. Más de 2 es un NO.</t>
  </si>
  <si>
    <t>SI-P: No se evidencia la participación/aprobación de un miembro del equipo técnico. Valorar la existencia de reuniones plasmadas en forma de acta (si se evidencia que no se están haciendo las reuniones, indicarlo como observación).</t>
  </si>
  <si>
    <t>¿Existe la posibilidad de informar a los residentes, o en su caso a los familiares, de su evolución en base a las actualizaciones de los Planes de Atención?</t>
  </si>
  <si>
    <t>Comprobar cómo se informaría y dónde se registraría.</t>
  </si>
  <si>
    <t>Comprobar cuándo se hacen controles en residentes sin patologías específicas (glucemia a no diabéticos, TA a no hipertensos, peso a todos los residentes, etc.)</t>
  </si>
  <si>
    <t>SI-P: Dos expedientes con los controles no registrados según su criterio.</t>
  </si>
  <si>
    <t xml:space="preserve"> </t>
  </si>
  <si>
    <t>Comprobar si el protocolo dice que se le entrega el tríptico / folleto informativo</t>
  </si>
  <si>
    <t>Comprobar si el protocolo incluye la asignación de un personal de referencia y si el centro sabe quién es el personal de referencia de los expedientes auditados. SI-P: El protocolo lo dice pero no se sabe muy bien quién es el profesional de referencia.</t>
  </si>
  <si>
    <t>SI-P: Falta adaptación de 1 residente.</t>
  </si>
  <si>
    <t>Si falta sólo 1 consentimiento firmado es NO. En el contrato o en un anexo.</t>
  </si>
  <si>
    <t>El SBCL dispone de un formato propio pero puede haberse integrado en contrato o anexo.</t>
  </si>
  <si>
    <t>Valoración del riesgo en base a escalas: Tinetti</t>
  </si>
  <si>
    <t>Verificar si las medidas planteadas se están poniendo en marcha. SI-P: No se han planteado propuestas de mejora. NO: No se ha realizado el estudio.</t>
  </si>
  <si>
    <t>Si en el protocolo están identificadas las BARANDILLAS como medidas de sujeción, DEBEN estar en el listado. Si falta una medida en el listado es NO.</t>
  </si>
  <si>
    <t>Las horas deberán especificarse no siendo válido MAÑANA, TARDE y NOCHE. En duración no es válido INDEFINIDO.</t>
  </si>
  <si>
    <t>Ante la negativa a una sujeción por parte del usuario o de su representante legal, ¿dicho rechazo consta por escrito?</t>
  </si>
  <si>
    <t>Se da por válido la revisión semestral debiendo dejarse constancia.</t>
  </si>
  <si>
    <t>¿Ante la modificación de una sujeción se procede a la revisión del Plan de Atención del residente?</t>
  </si>
  <si>
    <t>¿Se han pautado cambios posturales a los residentes a los que se han prescrito sujeciones?</t>
  </si>
  <si>
    <t>Debe comprobarse que el listado está elaborado por un técnico.</t>
  </si>
  <si>
    <t>Comprobar errores de protocolo (suele no coincidir la pauta de cambios posturales del protocolo con las que realmente se pautan).</t>
  </si>
  <si>
    <t>¿El centro dispone de algún registro donde se garantice la correcta custodia de los bienes de los residentes?</t>
  </si>
  <si>
    <r>
      <t xml:space="preserve">¿El centro dispone de una pauta clara en relación a la preparación de cada tipo de dieta </t>
    </r>
    <r>
      <rPr>
        <i/>
        <sz val="8"/>
        <rFont val="Calibri"/>
        <family val="2"/>
      </rPr>
      <t>(diabético, hipocalórica, hiposódica, astringente, etc.)</t>
    </r>
    <r>
      <rPr>
        <sz val="8"/>
        <rFont val="Calibri"/>
        <family val="2"/>
      </rPr>
      <t>? ¿Está firmada por el médico o personal especialista?</t>
    </r>
  </si>
  <si>
    <t>Control trimestral de peso y valoración ante cambios (ver protocolo)</t>
  </si>
  <si>
    <t>Rs</t>
  </si>
  <si>
    <t>Cf</t>
  </si>
  <si>
    <t>Ai</t>
  </si>
  <si>
    <t>In</t>
  </si>
  <si>
    <t>Md</t>
  </si>
  <si>
    <t>Asr</t>
  </si>
  <si>
    <t>INFORME DE AUDITORÍA</t>
  </si>
  <si>
    <r>
      <rPr>
        <b/>
        <sz val="10"/>
        <color indexed="8"/>
        <rFont val="Calibri"/>
        <family val="2"/>
      </rPr>
      <t xml:space="preserve">Casilla de control </t>
    </r>
    <r>
      <rPr>
        <i/>
        <sz val="8"/>
        <color indexed="8"/>
        <rFont val="Calibri"/>
        <family val="2"/>
      </rPr>
      <t>(cumplimentación de todas las respuestas)</t>
    </r>
  </si>
  <si>
    <r>
      <rPr>
        <b/>
        <sz val="10"/>
        <color indexed="8"/>
        <rFont val="Calibri"/>
        <family val="2"/>
      </rPr>
      <t>Casilla de control</t>
    </r>
    <r>
      <rPr>
        <sz val="8"/>
        <color indexed="8"/>
        <rFont val="Calibri"/>
        <family val="2"/>
      </rPr>
      <t xml:space="preserve"> </t>
    </r>
    <r>
      <rPr>
        <i/>
        <sz val="8"/>
        <color indexed="8"/>
        <rFont val="Calibri"/>
        <family val="2"/>
      </rPr>
      <t>(cumplimentación de todas las respuestas)</t>
    </r>
  </si>
  <si>
    <r>
      <t xml:space="preserve">¿Existe un </t>
    </r>
    <r>
      <rPr>
        <b/>
        <sz val="8"/>
        <rFont val="Calibri"/>
        <family val="2"/>
      </rPr>
      <t>procedimiento de satisfacción</t>
    </r>
    <r>
      <rPr>
        <sz val="8"/>
        <rFont val="Calibri"/>
        <family val="2"/>
      </rPr>
      <t>?</t>
    </r>
  </si>
  <si>
    <t>¿Se evalúa la eficacia de la formación de los cursos realizados?</t>
  </si>
  <si>
    <t>Comprobar que el sistema está controlado y garantiza que la documentación se modifica siguiendo canales adecuados.</t>
  </si>
  <si>
    <t>¿Se dispone de Reglamento de Régimen Interior?</t>
  </si>
  <si>
    <r>
      <t xml:space="preserve">¿El Consejo de Usuarios se reúne al menos trimestralmente y se valoran las sugerencias/propuestas planteadas? </t>
    </r>
    <r>
      <rPr>
        <i/>
        <sz val="8"/>
        <rFont val="Calibri"/>
        <family val="2"/>
      </rPr>
      <t>(Actas de reunión del Consejo)</t>
    </r>
  </si>
  <si>
    <t>No puede haber una desviación superior a 15 días del plazo.</t>
  </si>
  <si>
    <r>
      <t xml:space="preserve">¿Se dispone de un </t>
    </r>
    <r>
      <rPr>
        <b/>
        <sz val="8"/>
        <rFont val="Calibri"/>
        <family val="2"/>
      </rPr>
      <t>Protocolo de Gestión de la Información, Confidencialidad e Intimidad</t>
    </r>
    <r>
      <rPr>
        <sz val="8"/>
        <rFont val="Calibri"/>
        <family val="2"/>
      </rPr>
      <t xml:space="preserve">? </t>
    </r>
    <r>
      <rPr>
        <i/>
        <sz val="8"/>
        <rFont val="Calibri"/>
        <family val="2"/>
      </rPr>
      <t>(CONFIDENCIALIDAD)</t>
    </r>
  </si>
  <si>
    <t>Deberá disponerse de información sobre gafas, dentadura, audífono, necesidad de supervisión ABVD, etc.</t>
  </si>
  <si>
    <r>
      <rPr>
        <b/>
        <sz val="10"/>
        <color indexed="8"/>
        <rFont val="Calibri"/>
        <family val="2"/>
      </rPr>
      <t xml:space="preserve">SI </t>
    </r>
    <r>
      <rPr>
        <sz val="10"/>
        <color indexed="8"/>
        <rFont val="Calibri"/>
        <family val="2"/>
      </rPr>
      <t>= Cumple el 100% del requisito</t>
    </r>
  </si>
  <si>
    <r>
      <rPr>
        <b/>
        <sz val="10"/>
        <color indexed="8"/>
        <rFont val="Calibri"/>
        <family val="2"/>
      </rPr>
      <t>SI-P</t>
    </r>
    <r>
      <rPr>
        <sz val="10"/>
        <color indexed="8"/>
        <rFont val="Calibri"/>
        <family val="2"/>
      </rPr>
      <t xml:space="preserve"> = Cumple parcialmente</t>
    </r>
  </si>
  <si>
    <r>
      <rPr>
        <b/>
        <sz val="10"/>
        <color indexed="8"/>
        <rFont val="Calibri"/>
        <family val="2"/>
      </rPr>
      <t>NO</t>
    </r>
    <r>
      <rPr>
        <sz val="10"/>
        <color indexed="8"/>
        <rFont val="Calibri"/>
        <family val="2"/>
      </rPr>
      <t xml:space="preserve"> = No cumple</t>
    </r>
  </si>
  <si>
    <r>
      <rPr>
        <b/>
        <sz val="10"/>
        <color indexed="8"/>
        <rFont val="Calibri"/>
        <family val="2"/>
      </rPr>
      <t xml:space="preserve">NP </t>
    </r>
    <r>
      <rPr>
        <sz val="10"/>
        <color indexed="8"/>
        <rFont val="Calibri"/>
        <family val="2"/>
      </rPr>
      <t>= Pregunta no puntuable en la presente auditoría</t>
    </r>
  </si>
  <si>
    <t>CLASIFICACIÓN FINAL DEL CENTRO</t>
  </si>
  <si>
    <t>Fdo. Auditor</t>
  </si>
  <si>
    <t>Fdo. Representante de la Dirección</t>
  </si>
  <si>
    <t>PUNTOS FUERTES</t>
  </si>
  <si>
    <t>ÁREAS A MEJORAR</t>
  </si>
  <si>
    <t>DESVIACIONES</t>
  </si>
  <si>
    <t>OBSERVACIONES</t>
  </si>
  <si>
    <r>
      <t xml:space="preserve">¿El nivel de dependencia se valora en función de escalas validadas de valoración funcional y cognitiva? </t>
    </r>
    <r>
      <rPr>
        <i/>
        <sz val="8"/>
        <color theme="1"/>
        <rFont val="Calibri"/>
        <family val="2"/>
      </rPr>
      <t>(funcional: Barthel, Lawton o escala de la Cruz Roja; cognitiva: Pfeiffer, Lobo o escala de la Cruz Roja)</t>
    </r>
  </si>
  <si>
    <t xml:space="preserve"> ¿Existen indicadores suficientes para el correcto seguimiento del Sistema y el Servicio?</t>
  </si>
  <si>
    <t>¿Se está realizando un correcto seguimiento de todos los indicadores definidos? (incluyendo la toma de acciones para indicadores fuera de rango)</t>
  </si>
  <si>
    <t xml:space="preserve"> (90% usuarios a los que se pueda encuestar según criterio psicólogo; familiares ≥ 90% de los que acudan a visitas periódicas; trabajadores ≥ 100%)</t>
  </si>
  <si>
    <t>¿El número de usuarios/familiares/trabajadores al que se ha enviado/entregado la encuesta es representativo? (la elección de la muestra a la que se entrega la encuesta es lógica)</t>
  </si>
  <si>
    <r>
      <t>¿El porcentaje de usuarios/familiares/trabajadores que han respondido se considera representativo?</t>
    </r>
    <r>
      <rPr>
        <i/>
        <sz val="8"/>
        <rFont val="Calibri"/>
        <family val="2"/>
      </rPr>
      <t xml:space="preserve"> </t>
    </r>
  </si>
  <si>
    <t>(80% usuarios; familiares ≥ 50%; trabajadores ≥ 80%)</t>
  </si>
  <si>
    <t>¿Se analiza la evolución del nivel de satisfacción de los grupos encuestados? (comparación de años sucesivos)</t>
  </si>
  <si>
    <r>
      <t xml:space="preserve">¿Existe un </t>
    </r>
    <r>
      <rPr>
        <b/>
        <sz val="8"/>
        <rFont val="Calibri"/>
        <family val="2"/>
      </rPr>
      <t xml:space="preserve">procedimiento de gestión de no conformidades, acciones correctivas y acciones preventivas? </t>
    </r>
    <r>
      <rPr>
        <sz val="8"/>
        <rFont val="Calibri"/>
        <family val="2"/>
      </rPr>
      <t>¿Existe un sistema de identificación, recogida y tratamiento de incidencias, sugerencias, quejas y reclamaciones? (usuarios, familiares, trabajadores, proveedores, etc.)</t>
    </r>
  </si>
  <si>
    <t>¿El centro dispone de un Listado que recoja toda la documentación del Sistema de Calidad Lares y se encuentra actualizado?</t>
  </si>
  <si>
    <t>¿Se realizan copias de seguridad  de la información contenida en los equipos informáticos al menos semanalmente?</t>
  </si>
  <si>
    <t>¿Se dispone de un Listado de proveedores aprobados y está actualizado?</t>
  </si>
  <si>
    <t>¿Se documentan los pedidos a proveedores? ¿Se realizan controles en la recepción de los productos comprados? ¿Se documentan dichos controles? (conformidad al pedido)</t>
  </si>
  <si>
    <t>¿El centro ha elaborado un Listado de Productos de Limpieza y Desinfección utilizados y se encuentra actualizado?</t>
  </si>
  <si>
    <t>¿El centro dispone de un Plan de Mantenimiento Preventivo? ¿El Plan de Mantenimiento Preventivo recoge todas las revisiones periódicas exigidas por la legislación? (Baja Tensión, Equipos de extinción de incendios, ascensores, legionella, ITV, etc. - Ver Anexo I)</t>
  </si>
  <si>
    <t>¿Existe al menos una persona en el centro con formación en APPCC?</t>
  </si>
  <si>
    <t>¿Se dispone de historias sociosanitarias individualizados por usuarios? ¿La historia contiene como mínimo: datos identificativos, informe médico, valoración geriátrica al ingreso, valoraciones geriátricas periódicas, nivel de dependencia, valoración nutricional (MNA-IMC), informe social, plan de atención personalizado?</t>
  </si>
  <si>
    <t>¿Los voluntarios del centro han firmado un contrato de acuerdo a lo establecido en la Ley 4/2001, de 19 de junio, del Voluntariado?</t>
  </si>
  <si>
    <r>
      <t xml:space="preserve">¿Se dispone de un </t>
    </r>
    <r>
      <rPr>
        <b/>
        <sz val="8"/>
        <rFont val="Calibri"/>
        <family val="2"/>
      </rPr>
      <t>Protocolo de Gestión de Sugerencias y Reclamaciones</t>
    </r>
    <r>
      <rPr>
        <sz val="8"/>
        <rFont val="Calibri"/>
        <family val="2"/>
      </rPr>
      <t>? ¿Se ha definido la actuación ante la recepción de una sugerencia o reclamación?</t>
    </r>
  </si>
  <si>
    <r>
      <t xml:space="preserve">¿Se dispone de un </t>
    </r>
    <r>
      <rPr>
        <b/>
        <sz val="8"/>
        <rFont val="Calibri"/>
        <family val="2"/>
      </rPr>
      <t>Protocolo de Atención al Ingreso</t>
    </r>
    <r>
      <rPr>
        <sz val="8"/>
        <rFont val="Calibri"/>
        <family val="2"/>
      </rPr>
      <t xml:space="preserve">? </t>
    </r>
    <r>
      <rPr>
        <i/>
        <sz val="8"/>
        <rFont val="Calibri"/>
        <family val="2"/>
      </rPr>
      <t>(ADMISIÓN)</t>
    </r>
    <r>
      <rPr>
        <sz val="8"/>
        <rFont val="Calibri"/>
        <family val="2"/>
      </rPr>
      <t>¿Se ha definido correctamente el sistema de información al ingreso?</t>
    </r>
  </si>
  <si>
    <r>
      <t xml:space="preserve">¿Se dispone de un </t>
    </r>
    <r>
      <rPr>
        <b/>
        <sz val="8"/>
        <rFont val="Calibri"/>
        <family val="2"/>
      </rPr>
      <t>Protocolo de Acogida e Integración</t>
    </r>
    <r>
      <rPr>
        <sz val="8"/>
        <rFont val="Calibri"/>
        <family val="2"/>
      </rPr>
      <t xml:space="preserve">? </t>
    </r>
    <r>
      <rPr>
        <i/>
        <sz val="8"/>
        <rFont val="Calibri"/>
        <family val="2"/>
      </rPr>
      <t>(ACOGIDA Y ALOJAMIENTO)</t>
    </r>
    <r>
      <rPr>
        <sz val="8"/>
        <rFont val="Calibri"/>
        <family val="2"/>
      </rPr>
      <t>¿Este protocolo incluye la recepción, presentación, visita al centro, ubicación en habitación y comedor, información y orientación en las horas inmediatas a su llegada, asignación del personal a la llegada y evaluación del grado de adaptación al centro?.</t>
    </r>
  </si>
  <si>
    <r>
      <t xml:space="preserve">¿Se dispone de un </t>
    </r>
    <r>
      <rPr>
        <b/>
        <sz val="8"/>
        <rFont val="Calibri"/>
        <family val="2"/>
      </rPr>
      <t>Protocolo de Caídas</t>
    </r>
    <r>
      <rPr>
        <sz val="8"/>
        <rFont val="Calibri"/>
        <family val="2"/>
      </rPr>
      <t xml:space="preserve">? </t>
    </r>
    <r>
      <rPr>
        <i/>
        <sz val="8"/>
        <rFont val="Calibri"/>
        <family val="2"/>
      </rPr>
      <t xml:space="preserve">(Prevención de Riesgos de Intervención) </t>
    </r>
    <r>
      <rPr>
        <sz val="8"/>
        <rFont val="Calibri"/>
        <family val="2"/>
      </rPr>
      <t>¿El protocolo garantiza la detección de la población de riesgo (usuarios con riesgo de sufrir caídas)?</t>
    </r>
  </si>
  <si>
    <t>¿El centro dispone de un registro de caídas de residentes? ¿El registro de caídas incluye: usuario, fecha y hora, lugar, factores de riesgo, circunstancias y consecuencias de la caída?</t>
  </si>
  <si>
    <r>
      <t xml:space="preserve">¿Se dispone de un </t>
    </r>
    <r>
      <rPr>
        <b/>
        <sz val="8"/>
        <rFont val="Calibri"/>
        <family val="2"/>
      </rPr>
      <t>Protocolo de Úlceras por Presión</t>
    </r>
    <r>
      <rPr>
        <sz val="8"/>
        <rFont val="Calibri"/>
        <family val="2"/>
      </rPr>
      <t xml:space="preserve">? </t>
    </r>
    <r>
      <rPr>
        <i/>
        <sz val="8"/>
        <rFont val="Calibri"/>
        <family val="2"/>
      </rPr>
      <t>(Prevención de Riesgos de Intervención) ¿</t>
    </r>
    <r>
      <rPr>
        <sz val="8"/>
        <rFont val="Calibri"/>
        <family val="2"/>
      </rPr>
      <t>El protocolo garantiza la detección de la población de riesgo (usuarios con riesgo de padecer UPPs)?</t>
    </r>
  </si>
  <si>
    <r>
      <t xml:space="preserve">¿Se dispone de un </t>
    </r>
    <r>
      <rPr>
        <b/>
        <sz val="8"/>
        <rFont val="Calibri"/>
        <family val="2"/>
      </rPr>
      <t>Protocolo de Incontinencias</t>
    </r>
    <r>
      <rPr>
        <sz val="8"/>
        <rFont val="Calibri"/>
        <family val="2"/>
      </rPr>
      <t xml:space="preserve">? </t>
    </r>
    <r>
      <rPr>
        <i/>
        <sz val="8"/>
        <rFont val="Calibri"/>
        <family val="2"/>
      </rPr>
      <t xml:space="preserve">(Prevención de Riesgos de Intervención) </t>
    </r>
    <r>
      <rPr>
        <sz val="8"/>
        <rFont val="Calibri"/>
        <family val="2"/>
      </rPr>
      <t>¿El protocolo garantiza la detección de la población de riesgo (usuarios con incontinencia?</t>
    </r>
  </si>
  <si>
    <r>
      <t xml:space="preserve">¿Se dispone de un </t>
    </r>
    <r>
      <rPr>
        <b/>
        <sz val="8"/>
        <rFont val="Calibri"/>
        <family val="2"/>
      </rPr>
      <t>Protocolo de Movilizaciones</t>
    </r>
    <r>
      <rPr>
        <sz val="8"/>
        <rFont val="Calibri"/>
        <family val="2"/>
      </rPr>
      <t xml:space="preserve">? </t>
    </r>
    <r>
      <rPr>
        <i/>
        <sz val="8"/>
        <rFont val="Calibri"/>
        <family val="2"/>
      </rPr>
      <t xml:space="preserve">(Prevención de Riesgos de Intervención) </t>
    </r>
    <r>
      <rPr>
        <sz val="8"/>
        <rFont val="Calibri"/>
        <family val="2"/>
      </rPr>
      <t>¿El protocolo garantiza la detección de la población de riesgo (usuarios que requieren ser movilizados)?</t>
    </r>
  </si>
  <si>
    <r>
      <t xml:space="preserve">¿Se dispone de un </t>
    </r>
    <r>
      <rPr>
        <b/>
        <sz val="8"/>
        <rFont val="Calibri"/>
        <family val="2"/>
      </rPr>
      <t>Protocolo de Acompañamiento y atención durante el proceso de óbito</t>
    </r>
    <r>
      <rPr>
        <sz val="8"/>
        <rFont val="Calibri"/>
        <family val="2"/>
      </rPr>
      <t xml:space="preserve">? </t>
    </r>
    <r>
      <rPr>
        <i/>
        <sz val="8"/>
        <rFont val="Calibri"/>
        <family val="2"/>
      </rPr>
      <t xml:space="preserve">(DUELO) </t>
    </r>
    <r>
      <rPr>
        <sz val="8"/>
        <rFont val="Calibri"/>
        <family val="2"/>
      </rPr>
      <t>¿Este protocolo recoge la información relacionada con la orientación, el acompañamiento, apoyo y cuidado que se debe realizar con el usuario, la familia y el resto de usuarios?</t>
    </r>
  </si>
  <si>
    <r>
      <t xml:space="preserve">Cada pregunta tiene </t>
    </r>
    <r>
      <rPr>
        <u/>
        <sz val="11"/>
        <color indexed="8"/>
        <rFont val="Calibri"/>
        <family val="2"/>
      </rPr>
      <t>tres opciones de respuesta</t>
    </r>
    <r>
      <rPr>
        <sz val="11"/>
        <color theme="1"/>
        <rFont val="Calibri"/>
        <family val="2"/>
        <scheme val="minor"/>
      </rPr>
      <t xml:space="preserve">: </t>
    </r>
    <r>
      <rPr>
        <b/>
        <sz val="11"/>
        <color indexed="8"/>
        <rFont val="Calibri"/>
        <family val="2"/>
      </rPr>
      <t xml:space="preserve">SI </t>
    </r>
    <r>
      <rPr>
        <sz val="11"/>
        <color theme="1"/>
        <rFont val="Calibri"/>
        <family val="2"/>
        <scheme val="minor"/>
      </rPr>
      <t xml:space="preserve">(cumplimiento total - </t>
    </r>
    <r>
      <rPr>
        <i/>
        <sz val="11"/>
        <color theme="1"/>
        <rFont val="Calibri"/>
        <family val="2"/>
        <scheme val="minor"/>
      </rPr>
      <t>5 puntos</t>
    </r>
    <r>
      <rPr>
        <sz val="11"/>
        <color theme="1"/>
        <rFont val="Calibri"/>
        <family val="2"/>
        <scheme val="minor"/>
      </rPr>
      <t xml:space="preserve">), </t>
    </r>
    <r>
      <rPr>
        <b/>
        <sz val="11"/>
        <color indexed="8"/>
        <rFont val="Calibri"/>
        <family val="2"/>
      </rPr>
      <t>SI-P</t>
    </r>
    <r>
      <rPr>
        <sz val="11"/>
        <color theme="1"/>
        <rFont val="Calibri"/>
        <family val="2"/>
        <scheme val="minor"/>
      </rPr>
      <t xml:space="preserve"> (cumplimiento parcial - </t>
    </r>
    <r>
      <rPr>
        <i/>
        <sz val="11"/>
        <color theme="1"/>
        <rFont val="Calibri"/>
        <family val="2"/>
        <scheme val="minor"/>
      </rPr>
      <t>3 puntos</t>
    </r>
    <r>
      <rPr>
        <sz val="11"/>
        <color theme="1"/>
        <rFont val="Calibri"/>
        <family val="2"/>
        <scheme val="minor"/>
      </rPr>
      <t xml:space="preserve">), </t>
    </r>
    <r>
      <rPr>
        <b/>
        <sz val="11"/>
        <color indexed="8"/>
        <rFont val="Calibri"/>
        <family val="2"/>
      </rPr>
      <t xml:space="preserve">NO </t>
    </r>
    <r>
      <rPr>
        <sz val="11"/>
        <color theme="1"/>
        <rFont val="Calibri"/>
        <family val="2"/>
        <scheme val="minor"/>
      </rPr>
      <t xml:space="preserve">(incumplimiento - </t>
    </r>
    <r>
      <rPr>
        <i/>
        <sz val="11"/>
        <color theme="1"/>
        <rFont val="Calibri"/>
        <family val="2"/>
        <scheme val="minor"/>
      </rPr>
      <t>0 puntos</t>
    </r>
    <r>
      <rPr>
        <sz val="11"/>
        <color theme="1"/>
        <rFont val="Calibri"/>
        <family val="2"/>
        <scheme val="minor"/>
      </rPr>
      <t xml:space="preserve">). Se marcará como </t>
    </r>
    <r>
      <rPr>
        <b/>
        <sz val="11"/>
        <color indexed="8"/>
        <rFont val="Calibri"/>
        <family val="2"/>
      </rPr>
      <t xml:space="preserve">NO </t>
    </r>
    <r>
      <rPr>
        <sz val="11"/>
        <color theme="1"/>
        <rFont val="Calibri"/>
        <family val="2"/>
        <scheme val="minor"/>
      </rPr>
      <t>si se determina que el incumplimiento, aun siendo parcial, es grave o se presenta en un porcentaje elevado de los expedientes/documentos auditados.</t>
    </r>
  </si>
  <si>
    <t>SERVICIOS GENERALES - LIMPIEZA</t>
  </si>
  <si>
    <t>SERVICIOS GENERALES -MANTENIMIENTO</t>
  </si>
  <si>
    <t>SERVICIOS GENERALES - COCINA</t>
  </si>
  <si>
    <t>SERVICIOS GENERALES - MANTENIMIENTO</t>
  </si>
  <si>
    <t>En cuanto al Control de Plagas, ¿se dispone de plano del centro con la ubicación de los portacebos e insectocutores colocados por la empresa DDD? ¿Se dispone de copia del Registro como empresa autorizada para la realización de tratamientos DDD? ¿Se dispone de copia del carné de manipulador de productos biocidas del técnico que realiza los tratamientos? ¿Se dispone de copia de las Fichas Técnicas y de Seguridad, así como el Registro de Plaguicidas de los productos utilizados en los tratamientos?</t>
  </si>
  <si>
    <t>¿Se han tratado como No Conformidades las desviaciones detectadas por la Inspección de Sanidad de la última acta de inspección?</t>
  </si>
  <si>
    <t>¿Se dispone de un control de entrada y salida de los medicamentos psicotrópicos documentado (con un registro específico)?</t>
  </si>
  <si>
    <r>
      <rPr>
        <b/>
        <sz val="8"/>
        <color rgb="FFFF0000"/>
        <rFont val="Calibri"/>
        <family val="2"/>
      </rPr>
      <t xml:space="preserve">PREGUNTA K.O. </t>
    </r>
    <r>
      <rPr>
        <sz val="8"/>
        <rFont val="Calibri"/>
        <family val="2"/>
      </rPr>
      <t>¿Existen objetivos definidos para el ejercicio en curso? ¿Los objetivos existentes están claramente definidos y son SMART?</t>
    </r>
  </si>
  <si>
    <r>
      <rPr>
        <b/>
        <sz val="8"/>
        <color rgb="FFFF0000"/>
        <rFont val="Calibri"/>
        <family val="2"/>
      </rPr>
      <t>PREGUNTA K.O.</t>
    </r>
    <r>
      <rPr>
        <sz val="8"/>
        <rFont val="Calibri"/>
        <family val="2"/>
      </rPr>
      <t xml:space="preserve"> ¿Se han propuesto acciones de mejora tras el análisis de los resultados obtenidos en las encuestas?</t>
    </r>
  </si>
  <si>
    <r>
      <rPr>
        <b/>
        <sz val="8"/>
        <color rgb="FFFF0000"/>
        <rFont val="Calibri"/>
        <family val="2"/>
      </rPr>
      <t>PREGUNTA K.O.</t>
    </r>
    <r>
      <rPr>
        <sz val="8"/>
        <rFont val="Calibri"/>
        <family val="2"/>
      </rPr>
      <t xml:space="preserve"> El personal contratado, ¿cumple con los requisitos establecidos por el centro para su puesto de trabajo? Es decir, ¿se cumple con lo establecido en las Fichas de Perfil?</t>
    </r>
  </si>
  <si>
    <r>
      <rPr>
        <b/>
        <sz val="8"/>
        <color rgb="FFFF0000"/>
        <rFont val="Calibri"/>
        <family val="2"/>
      </rPr>
      <t xml:space="preserve">PREGUNTA K.O. </t>
    </r>
    <r>
      <rPr>
        <sz val="8"/>
        <rFont val="Calibri"/>
        <family val="2"/>
      </rPr>
      <t xml:space="preserve">¿Se comprueba que con la puesta en marcha de las acciones establecidas no se vuelve a repetir la desviación? </t>
    </r>
    <r>
      <rPr>
        <i/>
        <sz val="8"/>
        <rFont val="Calibri"/>
        <family val="2"/>
      </rPr>
      <t>(seguimiento y comprobación de la eficacia)</t>
    </r>
  </si>
  <si>
    <r>
      <rPr>
        <b/>
        <sz val="8"/>
        <color rgb="FFFF0000"/>
        <rFont val="Calibri"/>
        <family val="2"/>
      </rPr>
      <t>PREGUNTA K.O.</t>
    </r>
    <r>
      <rPr>
        <b/>
        <sz val="8"/>
        <rFont val="Calibri"/>
        <family val="2"/>
      </rPr>
      <t xml:space="preserve"> </t>
    </r>
    <r>
      <rPr>
        <sz val="8"/>
        <rFont val="Calibri"/>
        <family val="2"/>
      </rPr>
      <t xml:space="preserve">En la presente evaluación/auditoría, ¿se comprueba que se han corregido las desviaciones detectadas en la última auditoría? </t>
    </r>
    <r>
      <rPr>
        <i/>
        <sz val="8"/>
        <rFont val="Calibri"/>
        <family val="2"/>
      </rPr>
      <t>(No se repiten las desviaciones de la última auditoría)</t>
    </r>
  </si>
  <si>
    <r>
      <rPr>
        <b/>
        <sz val="8"/>
        <color rgb="FFFF0000"/>
        <rFont val="Calibri"/>
        <family val="2"/>
      </rPr>
      <t xml:space="preserve">PREGUNTA K.O. </t>
    </r>
    <r>
      <rPr>
        <sz val="8"/>
        <rFont val="Calibri"/>
        <family val="2"/>
      </rPr>
      <t>¿Se están llevando a cabo las operaciones de mantenimiento preventivo establecidas en los plazos indicados? En el caso de desviaciones, ¿está justificada mediante el lanzamiento de una no conformidad?</t>
    </r>
  </si>
  <si>
    <r>
      <rPr>
        <b/>
        <sz val="8"/>
        <color rgb="FFFF0000"/>
        <rFont val="Calibri"/>
        <family val="2"/>
      </rPr>
      <t>PREGUNTA K.O.</t>
    </r>
    <r>
      <rPr>
        <sz val="8"/>
        <rFont val="Calibri"/>
        <family val="2"/>
      </rPr>
      <t xml:space="preserve"> ¿El Plan de Atención Personalizado está elaborado por el equipo técnico e incluye los diferentes niveles de intervención? </t>
    </r>
    <r>
      <rPr>
        <i/>
        <sz val="8"/>
        <rFont val="Calibri"/>
        <family val="2"/>
      </rPr>
      <t xml:space="preserve">(sanitaria, rehabilitación funcional, cognitiva y ocupacional). </t>
    </r>
    <r>
      <rPr>
        <sz val="8"/>
        <rFont val="Calibri"/>
        <family val="2"/>
      </rPr>
      <t>¿El Plan de Atención Personalizado recoge objetivos específicos para cada usuario (y niveles de intervención)?</t>
    </r>
  </si>
  <si>
    <r>
      <rPr>
        <b/>
        <sz val="8"/>
        <color rgb="FFFF0000"/>
        <rFont val="Calibri"/>
        <family val="2"/>
      </rPr>
      <t>PREGUNTA K.O.</t>
    </r>
    <r>
      <rPr>
        <b/>
        <sz val="8"/>
        <rFont val="Calibri"/>
        <family val="2"/>
      </rPr>
      <t xml:space="preserve"> ¿Se dispone de Programa y Memoria de Rehabilitación Funcional y Cognitiva? </t>
    </r>
    <r>
      <rPr>
        <sz val="8"/>
        <rFont val="Calibri"/>
        <family val="2"/>
      </rPr>
      <t>¿Los programas contemplan, al menos, objetivos, tipología de usuarios a quienes se dirige, actividades, profesionales responsables, recursos necesarios, calendario, listado de usuarios programados y sistema de evaluación del programa?</t>
    </r>
  </si>
  <si>
    <r>
      <rPr>
        <b/>
        <sz val="8"/>
        <color rgb="FFFF0000"/>
        <rFont val="Calibri"/>
        <family val="2"/>
      </rPr>
      <t>PREGUNTA K.O.</t>
    </r>
    <r>
      <rPr>
        <b/>
        <sz val="8"/>
        <rFont val="Calibri"/>
        <family val="2"/>
      </rPr>
      <t xml:space="preserve"> ¿Se dispone de Programa y Memoria de Terapia Ocupacional? </t>
    </r>
    <r>
      <rPr>
        <sz val="8"/>
        <rFont val="Calibri"/>
        <family val="2"/>
      </rPr>
      <t>¿Los programas contemplan, al menos, objetivos, tipología de usuarios a quienes se dirige, actividades, profesionales responsables, recursos necesarios, calendario, listado de usuarios programados y sistema de evaluación del programa?</t>
    </r>
  </si>
  <si>
    <r>
      <rPr>
        <b/>
        <sz val="8"/>
        <color rgb="FFFF0000"/>
        <rFont val="Calibri"/>
        <family val="2"/>
      </rPr>
      <t xml:space="preserve">PREGUNTA K.O. </t>
    </r>
    <r>
      <rPr>
        <b/>
        <sz val="8"/>
        <rFont val="Calibri"/>
        <family val="2"/>
      </rPr>
      <t xml:space="preserve">¿Se dispone de Programa y Memoria de Animación Sociocultural? </t>
    </r>
    <r>
      <rPr>
        <sz val="8"/>
        <rFont val="Calibri"/>
        <family val="2"/>
      </rPr>
      <t>¿Los programas contemplan, al menos, objetivos, tipología de usuarios a quienes se dirige, actividades, profesionales responsables, recursos necesarios, calendario, listado de usuarios programados y sistema de evaluación del programa?</t>
    </r>
  </si>
  <si>
    <r>
      <rPr>
        <b/>
        <sz val="8"/>
        <color rgb="FFFF0000"/>
        <rFont val="Calibri"/>
        <family val="2"/>
      </rPr>
      <t>PREGUNTA K.O.</t>
    </r>
    <r>
      <rPr>
        <sz val="8"/>
        <rFont val="Calibri"/>
        <family val="2"/>
      </rPr>
      <t xml:space="preserve"> ¿Existe Consejo de Usuarios elegido mediante elecciones realizadas cada 2 años?</t>
    </r>
  </si>
  <si>
    <r>
      <rPr>
        <b/>
        <sz val="8"/>
        <color rgb="FFFF0000"/>
        <rFont val="Calibri"/>
        <family val="2"/>
      </rPr>
      <t>PREGUNTA K.O.</t>
    </r>
    <r>
      <rPr>
        <sz val="8"/>
        <color theme="1"/>
        <rFont val="Calibri"/>
        <family val="2"/>
      </rPr>
      <t xml:space="preserve"> ¿Los tratamientos farmacológicos de los usuarios están prescritos por un facultativo? ¿Están actualizados?</t>
    </r>
  </si>
  <si>
    <r>
      <rPr>
        <b/>
        <sz val="8"/>
        <color rgb="FFFF0000"/>
        <rFont val="Calibri"/>
        <family val="2"/>
      </rPr>
      <t>PREGUNTA K.O.</t>
    </r>
    <r>
      <rPr>
        <sz val="8"/>
        <rFont val="Calibri"/>
        <family val="2"/>
      </rPr>
      <t xml:space="preserve"> ¿La medicación preparada coincide con la medicación pautada? </t>
    </r>
    <r>
      <rPr>
        <i/>
        <sz val="8"/>
        <rFont val="Calibri"/>
        <family val="2"/>
      </rPr>
      <t>(comprobación de los blisters de medicación)</t>
    </r>
  </si>
  <si>
    <r>
      <rPr>
        <b/>
        <sz val="8"/>
        <color rgb="FFFF0000"/>
        <rFont val="Calibri"/>
        <family val="2"/>
      </rPr>
      <t xml:space="preserve">PREGUNTA K.O. </t>
    </r>
    <r>
      <rPr>
        <sz val="8"/>
        <rFont val="Calibri"/>
        <family val="2"/>
      </rPr>
      <t>¿Se ha definido un sistema que garantice que todos los usuarios disponen de Plan de Atención Personalizado a los 45 días desde el ingreso?</t>
    </r>
  </si>
  <si>
    <r>
      <rPr>
        <b/>
        <sz val="8"/>
        <color rgb="FFFF0000"/>
        <rFont val="Calibri"/>
        <family val="2"/>
      </rPr>
      <t xml:space="preserve">PREGUNTA K.O. </t>
    </r>
    <r>
      <rPr>
        <sz val="8"/>
        <rFont val="Calibri"/>
        <family val="2"/>
      </rPr>
      <t>¿Se ha definido un sistema que garantice que los Planes de Atención Personalizado se actualizan cada seis meses o ante cambios en la evolución?</t>
    </r>
  </si>
  <si>
    <r>
      <rPr>
        <b/>
        <sz val="8"/>
        <color rgb="FFFF0000"/>
        <rFont val="Calibri"/>
        <family val="2"/>
      </rPr>
      <t>PREGUNTA K.O.</t>
    </r>
    <r>
      <rPr>
        <sz val="8"/>
        <rFont val="Calibri"/>
        <family val="2"/>
      </rPr>
      <t xml:space="preserve"> ¿La evaluación del grado de adaptación al centro del usuario queda debidamente registrada?</t>
    </r>
  </si>
  <si>
    <r>
      <rPr>
        <b/>
        <sz val="8"/>
        <color rgb="FFFF0000"/>
        <rFont val="Calibri"/>
        <family val="2"/>
      </rPr>
      <t>PREGUNTA K.O.</t>
    </r>
    <r>
      <rPr>
        <sz val="8"/>
        <rFont val="Calibri"/>
        <family val="2"/>
      </rPr>
      <t xml:space="preserve"> ¿Se dispone de consentimiento expreso (firmado) para el tratamiento de datos de carácter personal y/o uso de la imagen del usuario por parte del usuario o su representante legal?</t>
    </r>
  </si>
  <si>
    <r>
      <rPr>
        <b/>
        <sz val="8"/>
        <color rgb="FFFF0000"/>
        <rFont val="Calibri"/>
        <family val="2"/>
      </rPr>
      <t xml:space="preserve">PREGUNTA K.O. </t>
    </r>
    <r>
      <rPr>
        <sz val="8"/>
        <rFont val="Calibri"/>
        <family val="2"/>
      </rPr>
      <t>¿Se dispone de autorización para la cesión de datos de carácter personal a terceros?</t>
    </r>
  </si>
  <si>
    <r>
      <rPr>
        <b/>
        <sz val="8"/>
        <color rgb="FFFF0000"/>
        <rFont val="Calibri"/>
        <family val="2"/>
      </rPr>
      <t xml:space="preserve"> PREGUNTA K.O. </t>
    </r>
    <r>
      <rPr>
        <sz val="8"/>
        <rFont val="Calibri"/>
        <family val="2"/>
      </rPr>
      <t>¿Existe un Listado actualizado de residentes con riesgo de caídas? ¿Se han establecido medidas preventivas y de intervención en el protocolo y se comprueba que se están siguiendo?</t>
    </r>
  </si>
  <si>
    <r>
      <rPr>
        <b/>
        <sz val="8"/>
        <color rgb="FFFF0000"/>
        <rFont val="Calibri"/>
        <family val="2"/>
      </rPr>
      <t>PREGUNTA K.O.</t>
    </r>
    <r>
      <rPr>
        <sz val="8"/>
        <rFont val="Calibri"/>
        <family val="2"/>
      </rPr>
      <t xml:space="preserve"> ¿El centro dispone de un registro actualizado de usuarios que precisan una valoración periódica del riesgo de padecer úlceras por presión elaborado a partir de la aplicación de escalas validadas?</t>
    </r>
  </si>
  <si>
    <r>
      <rPr>
        <b/>
        <sz val="8"/>
        <color rgb="FFFF0000"/>
        <rFont val="Calibri"/>
        <family val="2"/>
      </rPr>
      <t>PREGUNTA K.O.</t>
    </r>
    <r>
      <rPr>
        <sz val="8"/>
        <rFont val="Calibri"/>
        <family val="2"/>
      </rPr>
      <t xml:space="preserve"> ¿El centro dispone de un registro actualizado de usuarios con incontinencia de esfínteres que incluya las medidas adoptadas para su adecuada atención?</t>
    </r>
  </si>
  <si>
    <r>
      <rPr>
        <b/>
        <sz val="8"/>
        <color rgb="FFFF0000"/>
        <rFont val="Calibri"/>
        <family val="2"/>
      </rPr>
      <t xml:space="preserve">PREGUNTA K.O. </t>
    </r>
    <r>
      <rPr>
        <sz val="8"/>
        <rFont val="Calibri"/>
        <family val="2"/>
      </rPr>
      <t>¿El centro dispone de un registro actualizado de usuarios con medidas de sujeción?</t>
    </r>
  </si>
  <si>
    <r>
      <rPr>
        <b/>
        <sz val="8"/>
        <color rgb="FFFF0000"/>
        <rFont val="Calibri"/>
        <family val="2"/>
      </rPr>
      <t>PREGUNTA K.O.</t>
    </r>
    <r>
      <rPr>
        <sz val="8"/>
        <color rgb="FFFF0000"/>
        <rFont val="Calibri"/>
        <family val="2"/>
      </rPr>
      <t xml:space="preserve"> </t>
    </r>
    <r>
      <rPr>
        <sz val="8"/>
        <rFont val="Calibri"/>
        <family val="2"/>
      </rPr>
      <t>¿Las medidas de sujeción están prescritas por un facultativo (motivada y expresa) y con el consentimiento expreso y por escrito del usuario o de su representante legal?</t>
    </r>
  </si>
  <si>
    <r>
      <rPr>
        <b/>
        <sz val="8"/>
        <color rgb="FFFF0000"/>
        <rFont val="Calibri"/>
        <family val="2"/>
      </rPr>
      <t xml:space="preserve">PREGUNTA K.O. </t>
    </r>
    <r>
      <rPr>
        <sz val="8"/>
        <rFont val="Calibri"/>
        <family val="2"/>
      </rPr>
      <t xml:space="preserve">¿El centro dispone de un registro actualizado de usuarios que necesitan ser movilizados? </t>
    </r>
    <r>
      <rPr>
        <i/>
        <sz val="8"/>
        <rFont val="Calibri"/>
        <family val="2"/>
      </rPr>
      <t>(Listado)</t>
    </r>
  </si>
  <si>
    <r>
      <rPr>
        <b/>
        <sz val="8"/>
        <color rgb="FFFF0000"/>
        <rFont val="Calibri"/>
        <family val="2"/>
      </rPr>
      <t>PREGUNTA K.O.</t>
    </r>
    <r>
      <rPr>
        <sz val="8"/>
        <rFont val="Calibri"/>
        <family val="2"/>
      </rPr>
      <t xml:space="preserve"> ¿Se dispone de una Planificación de Dietas? ¿La Planificación de Dietas está actualizada y se comunica a cocina ante cualquier cambio?</t>
    </r>
  </si>
  <si>
    <t>Dirección, Médico, DUE, 1 técnico y 2 Auxiliares, cocina. Coontratación auxiliares.</t>
  </si>
  <si>
    <r>
      <rPr>
        <b/>
        <sz val="8"/>
        <color rgb="FFFF0000"/>
        <rFont val="Calibri"/>
        <family val="2"/>
      </rPr>
      <t xml:space="preserve">PREGUNTA K.O. </t>
    </r>
    <r>
      <rPr>
        <sz val="8"/>
        <rFont val="Calibri"/>
        <family val="2"/>
      </rPr>
      <t xml:space="preserve"> ¿El centro dispone de un listado que recoja la legislación de aplicación a la gestión del centro y se encuentra actualizado? </t>
    </r>
    <r>
      <rPr>
        <i/>
        <sz val="8"/>
        <rFont val="Calibri"/>
        <family val="2"/>
      </rPr>
      <t>(Listado de normativa)</t>
    </r>
  </si>
  <si>
    <r>
      <rPr>
        <b/>
        <sz val="8"/>
        <color rgb="FFFF0000"/>
        <rFont val="Calibri"/>
        <family val="2"/>
      </rPr>
      <t xml:space="preserve">PREGUNTA K.O.  </t>
    </r>
    <r>
      <rPr>
        <sz val="8"/>
        <rFont val="Calibri"/>
        <family val="2"/>
      </rPr>
      <t xml:space="preserve">¿Se evalúa al menos anualmente la calidad del producto/servicio suministrado por los proveedores? </t>
    </r>
    <r>
      <rPr>
        <i/>
        <sz val="8"/>
        <rFont val="Calibri"/>
        <family val="2"/>
      </rPr>
      <t>(Evaluación periódica de proveedores)</t>
    </r>
  </si>
  <si>
    <r>
      <rPr>
        <b/>
        <sz val="8"/>
        <color rgb="FFFF0000"/>
        <rFont val="Calibri"/>
        <family val="2"/>
      </rPr>
      <t xml:space="preserve">PREGUNTA K.O.  </t>
    </r>
    <r>
      <rPr>
        <sz val="8"/>
        <rFont val="Calibri"/>
        <family val="2"/>
      </rPr>
      <t>¿El centro ha elaborado un Plan de Limpieza y Desinfección donde se recoja "qué", "cuándo", "quién" y "cómo"? ¿El Plan de L+D incluye todas las zonas/equipos que se consideren relevantes para la prestación del servicio?</t>
    </r>
  </si>
  <si>
    <r>
      <t xml:space="preserve">¿Se dispone de las Fichas Técnicas y de Seguridad de los productos utilizados en limpieza? En el caso de productos industriales, ¿Los productos utilizados en zonas de manipulación de alimentos (cocina, cámaras, desinfección de vegetales, comedor, etc.) </t>
    </r>
    <r>
      <rPr>
        <u/>
        <sz val="8"/>
        <rFont val="Calibri"/>
        <family val="2"/>
      </rPr>
      <t>son aptos para su uso en industria alimentaria</t>
    </r>
    <r>
      <rPr>
        <sz val="8"/>
        <rFont val="Calibri"/>
        <family val="2"/>
      </rPr>
      <t>?</t>
    </r>
  </si>
  <si>
    <t>APY-3.21</t>
  </si>
  <si>
    <r>
      <rPr>
        <b/>
        <sz val="8"/>
        <color rgb="FFFF0000"/>
        <rFont val="Calibri"/>
        <family val="2"/>
      </rPr>
      <t xml:space="preserve">PREGUNTA K.O. </t>
    </r>
    <r>
      <rPr>
        <sz val="8"/>
        <rFont val="Calibri"/>
        <family val="2"/>
      </rPr>
      <t xml:space="preserve"> ¿Se realizan revisiones periódicas de la correcta aplicación de lo establecido para limpieza, mantenimiento, cocina, etc.? </t>
    </r>
    <r>
      <rPr>
        <i/>
        <sz val="8"/>
        <rFont val="Calibri"/>
        <family val="2"/>
      </rPr>
      <t>(listado de revisión de instalaciones)</t>
    </r>
  </si>
  <si>
    <r>
      <rPr>
        <b/>
        <sz val="8"/>
        <color rgb="FFFF0000"/>
        <rFont val="Calibri"/>
        <family val="2"/>
      </rPr>
      <t xml:space="preserve">PREGUNTA K.O.  </t>
    </r>
    <r>
      <rPr>
        <sz val="8"/>
        <rFont val="Calibri"/>
        <family val="2"/>
      </rPr>
      <t xml:space="preserve">¿El centro dispone de un Tablón de Anuncios en un lugar visible tanto para trabajadores como para usuarios y familiares e incluye todo lo establedico en la normativa? </t>
    </r>
    <r>
      <rPr>
        <i/>
        <sz val="8"/>
        <rFont val="Calibri"/>
        <family val="2"/>
      </rPr>
      <t>(Autorización de funcionamiento del centro de la Conselleria de Bienestar Social,Autorización de los servicios sanitarios por la Conselleria de Sanidad,organigrama funcional del centro,servicios básicos y opcionales del centro incluyendo horarios y tarifas, programación de actividades del centro, sistema de gestión de reclamaciones del centro (reclamaciones oficiales),  instrucciones sobre sistema de emergencias dirigido tanto a usuarios como a trabajadores y menús semanales firmados por el médico - el menú puede estar en el acceso a comedor).</t>
    </r>
  </si>
  <si>
    <r>
      <rPr>
        <b/>
        <sz val="8"/>
        <color rgb="FFFF0000"/>
        <rFont val="Calibri"/>
        <family val="2"/>
      </rPr>
      <t xml:space="preserve">PREGUNTA K.O. </t>
    </r>
    <r>
      <rPr>
        <b/>
        <sz val="8"/>
        <rFont val="Calibri"/>
        <family val="2"/>
      </rPr>
      <t xml:space="preserve"> </t>
    </r>
    <r>
      <rPr>
        <sz val="8"/>
        <rFont val="Calibri"/>
        <family val="2"/>
      </rPr>
      <t xml:space="preserve">¿En el contrato asistencial consta, como mínimo, lo establecido en el anexo I de la Orden de 4 de febrero de 2005? </t>
    </r>
    <r>
      <rPr>
        <i/>
        <sz val="8"/>
        <rFont val="Calibri"/>
        <family val="2"/>
      </rPr>
      <t>(que se efectúa libremente, derechos de los usuarios, aceptación del RRI, prestaciones y servicios, precio total detallando opcionales y sistema de actualización, sistema de pago, derecho a reserva de plaza, causas de modificación o extinción)</t>
    </r>
  </si>
  <si>
    <r>
      <rPr>
        <b/>
        <sz val="8"/>
        <color rgb="FFFF0000"/>
        <rFont val="Calibri"/>
        <family val="2"/>
      </rPr>
      <t>PREGUNTA K.O.</t>
    </r>
    <r>
      <rPr>
        <sz val="8"/>
        <rFont val="Calibri"/>
        <family val="2"/>
      </rPr>
      <t xml:space="preserve"> ¿El RRI recoge el régimen de participación y representación de los usuarios en el centro? ¿Se adecua a lo establecido en el Anexo V de la Orden de 4 de febrero de 2005? </t>
    </r>
    <r>
      <rPr>
        <i/>
        <sz val="8"/>
        <rFont val="Calibri"/>
        <family val="2"/>
      </rPr>
      <t>(elecciones al Consejo de Usuarios, Acta de constitución, reuniones trimestrales)</t>
    </r>
  </si>
  <si>
    <r>
      <rPr>
        <b/>
        <sz val="8"/>
        <color rgb="FFFF0000"/>
        <rFont val="Calibri"/>
        <family val="2"/>
      </rPr>
      <t xml:space="preserve">PREGUNTA K.O. </t>
    </r>
    <r>
      <rPr>
        <sz val="8"/>
        <rFont val="Calibri"/>
        <family val="2"/>
      </rPr>
      <t xml:space="preserve">¿El centro está adaptado a la Ley Orgánica de Protección de Datos? </t>
    </r>
    <r>
      <rPr>
        <i/>
        <sz val="8"/>
        <rFont val="Calibri"/>
        <family val="2"/>
      </rPr>
      <t>(ficheros inscritos, documento de seguridad y auditoría bienal)</t>
    </r>
  </si>
  <si>
    <r>
      <rPr>
        <b/>
        <sz val="8"/>
        <color rgb="FFFF0000"/>
        <rFont val="Calibri"/>
        <family val="2"/>
      </rPr>
      <t>PREGUNTA K.O.</t>
    </r>
    <r>
      <rPr>
        <sz val="8"/>
        <rFont val="Calibri"/>
        <family val="2"/>
      </rPr>
      <t xml:space="preserve"> ¿Se dispone de expedientes administrativos individualizados por usuarios? ¿El expediente incluye lo recogido por la Orden de 4 de febrero de 2005? </t>
    </r>
    <r>
      <rPr>
        <i/>
        <sz val="8"/>
        <rFont val="Calibri"/>
        <family val="2"/>
      </rPr>
      <t>(fotocopia del DNI o pasaporte, fotocopia de la cartilla de la Seguridad Social, copia del contrato suscrito por el centro, datos de familiares o tutores, inventario de efectos personales del usuario al ingreso).</t>
    </r>
  </si>
  <si>
    <r>
      <rPr>
        <b/>
        <sz val="8"/>
        <color rgb="FFFF0000"/>
        <rFont val="Calibri"/>
        <family val="2"/>
      </rPr>
      <t>PREGUNTA K.O.</t>
    </r>
    <r>
      <rPr>
        <b/>
        <sz val="8"/>
        <rFont val="Calibri"/>
        <family val="2"/>
      </rPr>
      <t xml:space="preserve"> ¿Se dispone de Programa de Potenciación de Vínculos Familiares? </t>
    </r>
    <r>
      <rPr>
        <sz val="8"/>
        <rFont val="Calibri"/>
        <family val="2"/>
      </rPr>
      <t>¿Los programas contemplan, al menos, objetivos, tipología de usuarios a quienes se dirige, actividades, profesionales responsables, recursos necesarios, calendario, listado de usuarios programados y sistema de evaluación del programa?</t>
    </r>
  </si>
  <si>
    <r>
      <rPr>
        <b/>
        <sz val="8"/>
        <color rgb="FFFF0000"/>
        <rFont val="Calibri"/>
        <family val="2"/>
      </rPr>
      <t xml:space="preserve">PREGUNTA K.O. </t>
    </r>
    <r>
      <rPr>
        <b/>
        <sz val="8"/>
        <rFont val="Calibri"/>
        <family val="2"/>
      </rPr>
      <t>¿Se dispone de Programa de Voluntariado?</t>
    </r>
    <r>
      <rPr>
        <sz val="8"/>
        <rFont val="Calibri"/>
        <family val="2"/>
      </rPr>
      <t xml:space="preserve"> ¿Los programas contemplan, al menos, objetivos, tipología de usuarios a quienes se dirige, actividades, profesionales responsables, recursos necesarios, calendario, listado de usuarios programados y sistema de evaluación del programa?</t>
    </r>
  </si>
  <si>
    <r>
      <rPr>
        <b/>
        <sz val="8"/>
        <color rgb="FFFF0000"/>
        <rFont val="Calibri"/>
        <family val="2"/>
      </rPr>
      <t xml:space="preserve">PREGUNTA K.O. </t>
    </r>
    <r>
      <rPr>
        <b/>
        <sz val="8"/>
        <rFont val="Calibri"/>
        <family val="2"/>
      </rPr>
      <t>¿Se dispone de Programa de Pastoral? (o un sistema que detecte las necesidades espirituales de los usuarios y el modo en que el centro destina recursos para cubrirlas)</t>
    </r>
  </si>
  <si>
    <r>
      <rPr>
        <b/>
        <sz val="8"/>
        <color rgb="FFFF0000"/>
        <rFont val="Calibri"/>
        <family val="2"/>
      </rPr>
      <t>PREGUNTA K.O.</t>
    </r>
    <r>
      <rPr>
        <sz val="8"/>
        <color theme="1"/>
        <rFont val="Calibri"/>
        <family val="2"/>
      </rPr>
      <t xml:space="preserve"> ¿Se ha definido la información a proporcionar al usuario/familia, el tipo de informe a entregar en el centro receptor, el sistema de acompañamiento y el sistema de registro en función del tipo de traslado, incluidas las urgencias?</t>
    </r>
  </si>
  <si>
    <t>Ver información que se entrega. Si se garantiza que es el más actualizado.</t>
  </si>
  <si>
    <r>
      <rPr>
        <b/>
        <sz val="8"/>
        <color rgb="FFFF0000"/>
        <rFont val="Calibri"/>
        <family val="2"/>
      </rPr>
      <t xml:space="preserve">PREGUNTA K.O. </t>
    </r>
    <r>
      <rPr>
        <sz val="8"/>
        <rFont val="Calibri"/>
        <family val="2"/>
      </rPr>
      <t>¿El centro dispone de una planificación del aseo y la higiene de los usuarios garantizando que el residente se ducha al menos semanal? ¿Se cumple con la planificación del aseo e higiene establecida?</t>
    </r>
  </si>
  <si>
    <r>
      <t xml:space="preserve">¿Recoge lo establecido en el punto ESE-2.6? </t>
    </r>
    <r>
      <rPr>
        <i/>
        <sz val="8"/>
        <rFont val="Calibri"/>
        <family val="2"/>
      </rPr>
      <t>(folleto informativo o tríptico)</t>
    </r>
  </si>
  <si>
    <t>ESE-5.20</t>
  </si>
  <si>
    <t>ESE-5.21</t>
  </si>
  <si>
    <r>
      <rPr>
        <b/>
        <sz val="8"/>
        <color rgb="FFFF0000"/>
        <rFont val="Calibri"/>
        <family val="2"/>
      </rPr>
      <t xml:space="preserve">PREGUNTA K.O. </t>
    </r>
    <r>
      <rPr>
        <b/>
        <sz val="8"/>
        <rFont val="Calibri"/>
        <family val="2"/>
      </rPr>
      <t>¿Se dispone de Programa de Atención Sanitaria?</t>
    </r>
  </si>
  <si>
    <t xml:space="preserve">
 </t>
  </si>
  <si>
    <t>Contestar mediante una 'X' en una de las tres respuestas posibles en cada pregunta. No dejar preguntas sin respuesta. Utilizar la casilla de evidencias para justificar los incumplimientos parciales o totales.</t>
  </si>
  <si>
    <t>Personal Entrevistado</t>
  </si>
  <si>
    <t>REQUISITOS DE INSTALACIONES</t>
  </si>
  <si>
    <t>INS-1.1.</t>
  </si>
  <si>
    <t xml:space="preserve">¿Se dispone de un sistema de llamadas que garantice que los usuarios pueden avisar al centro en el caso de emergencias? </t>
  </si>
  <si>
    <t>INS-1.2.</t>
  </si>
  <si>
    <t>INS-1.3.</t>
  </si>
  <si>
    <t>INS-1.4.</t>
  </si>
  <si>
    <t>Punto de llamada accesible desde la cama y punto de llamada accesible el baño (tanto desde el inodoro como a ras del suelo). No deben estar anudadas, desconectadas o inutilizadas ante un accionamiento por parte del residente.</t>
  </si>
  <si>
    <t>En el caso de que se realicen operaciones de Mantenimiento en Frío, Mantenimiento en Caliente y/o Regeneración, ¿se está tomando la temperatura del plato tal y como establece la Guía de Establecimientos de Comidas Preparadas - Prestación de Servicios?</t>
  </si>
  <si>
    <r>
      <rPr>
        <u/>
        <sz val="8"/>
        <color indexed="8"/>
        <rFont val="Calibri"/>
        <family val="2"/>
      </rPr>
      <t>Superficies</t>
    </r>
    <r>
      <rPr>
        <sz val="8"/>
        <color indexed="8"/>
        <rFont val="Calibri"/>
        <family val="2"/>
      </rPr>
      <t xml:space="preserve">: En todos los casos
</t>
    </r>
    <r>
      <rPr>
        <u/>
        <sz val="8"/>
        <color indexed="8"/>
        <rFont val="Calibri"/>
        <family val="2"/>
      </rPr>
      <t>Alimentos</t>
    </r>
    <r>
      <rPr>
        <sz val="8"/>
        <color indexed="8"/>
        <rFont val="Calibri"/>
        <family val="2"/>
      </rPr>
      <t>: En el caso en que se realice mantenimiento en frío
Si no aplica, poner SÍ</t>
    </r>
  </si>
  <si>
    <t>¿La Tª de las cámaras de refrigeración (0º-4º/8ºC) y congelación (-18ºC) son correctas? ¿Se controla y registra diariamente dicha Tª?</t>
  </si>
  <si>
    <t>No es obligatorio por la Guía pero es un requisito de inspector</t>
  </si>
  <si>
    <r>
      <t xml:space="preserve">¿Los productos almacenados están correctamente identificados? </t>
    </r>
    <r>
      <rPr>
        <i/>
        <sz val="8"/>
        <rFont val="Calibri"/>
        <family val="2"/>
      </rPr>
      <t xml:space="preserve">(lote y fecha de caducidad/fecha de entrada) </t>
    </r>
    <r>
      <rPr>
        <sz val="8"/>
        <rFont val="Calibri"/>
        <family val="2"/>
      </rPr>
      <t>¿Los productos almacenados están debidamente separados del suelo?</t>
    </r>
  </si>
  <si>
    <t>Obligatorio para centros con más de 50 comensales. Si es un centro con menos de 50 y no guardan muestra, poner SI e indicarlo como recomendación.</t>
  </si>
  <si>
    <t>¿Se dispone de un termómetro pincho calibrado con frecuencia bienal o verificado con frecuencia semestral? ¿Se realizan una verificación semestral de las cámaras de refrigeración / congelación?</t>
  </si>
  <si>
    <t>¿Se ha establecido la frecuencia del reciclado del personal en materia de manipulación de alimentos (mínimo 4 años)? ¿Se evidencia que los trabajadores que manipulan alimentos, tienen la formación establecida?</t>
  </si>
  <si>
    <t>¿En las habitaciones existe una luz de cabecera con accionamiento al alcance de la persona desde la cama y alumbramiento nocturno a nivel de suelo?</t>
  </si>
  <si>
    <t>En los cuartos de aseo de servicios comunes, deberán de estar al menos en la mitad de los inodoros.</t>
  </si>
  <si>
    <t>En el caso de que el centro disponga de escaleras, ¿los peldaños poseen bandas antideslizantes?</t>
  </si>
  <si>
    <t>Si el centro no tiene escaleras, indicar SI.</t>
  </si>
  <si>
    <t>¿Los pasillos, escaleras y rampas de las instalaciones disponen de pasamanos a ambos lados?</t>
  </si>
  <si>
    <t>¿El centro dispone de un sistema de detección y alarma de incendios? ¿disponen de detectores de humo en el interior de todas las habitaciones y salas comunes?</t>
  </si>
  <si>
    <r>
      <t xml:space="preserve">ÍNDICE DE INSTALACIONES </t>
    </r>
    <r>
      <rPr>
        <i/>
        <sz val="10"/>
        <color indexed="9"/>
        <rFont val="Calibri"/>
        <family val="2"/>
      </rPr>
      <t>Puntuación sobre 100 PUNTOS</t>
    </r>
  </si>
  <si>
    <t>INS-1.5.</t>
  </si>
  <si>
    <t>INS-1.6.</t>
  </si>
  <si>
    <t>INS-1.7.</t>
  </si>
  <si>
    <t>INS-1.8.</t>
  </si>
  <si>
    <t>INS-1.9.</t>
  </si>
  <si>
    <t>INS-1.10.</t>
  </si>
  <si>
    <t>INS-1.11.</t>
  </si>
  <si>
    <t>INS-1.12.</t>
  </si>
  <si>
    <t>EVALUACIÓN: ESTRATÉGICOS, APOYO, ESENCIALES E INSTALACIONES</t>
  </si>
  <si>
    <t>INSTALACIONES</t>
  </si>
  <si>
    <t>EST</t>
  </si>
  <si>
    <t>APY</t>
  </si>
  <si>
    <t>ESE</t>
  </si>
  <si>
    <t>INS</t>
  </si>
  <si>
    <t xml:space="preserve">Se procederá a efectuar una llamada desde una habitación o baño y se esperará a que acuda alguien del centro. Si no acuden en 10 min.probar desde otra. Si no acude nadie, se puntua como NO. </t>
  </si>
  <si>
    <t>Requisitos específicos de instalaciones según normativa</t>
  </si>
  <si>
    <t>PROC. ESTRATÉGICOS</t>
  </si>
  <si>
    <t>PROC. DE APOYO</t>
  </si>
  <si>
    <t>PROC. ESENCIALES</t>
  </si>
  <si>
    <t>PROCESO</t>
  </si>
  <si>
    <t>MÓDULO</t>
  </si>
  <si>
    <r>
      <t>INDICE GLOBAL</t>
    </r>
    <r>
      <rPr>
        <b/>
        <i/>
        <sz val="14"/>
        <color indexed="9"/>
        <rFont val="Calibri"/>
        <family val="2"/>
      </rPr>
      <t xml:space="preserve"> (sobre 100 puntos)</t>
    </r>
  </si>
  <si>
    <r>
      <t xml:space="preserve">El </t>
    </r>
    <r>
      <rPr>
        <b/>
        <sz val="11"/>
        <color indexed="8"/>
        <rFont val="Calibri"/>
        <family val="2"/>
      </rPr>
      <t xml:space="preserve">Cuestionario de Evaluación </t>
    </r>
    <r>
      <rPr>
        <sz val="11"/>
        <color theme="1"/>
        <rFont val="Calibri"/>
        <family val="2"/>
        <scheme val="minor"/>
      </rPr>
      <t>se estructura en 4 apartados:</t>
    </r>
  </si>
  <si>
    <r>
      <t xml:space="preserve">El presente </t>
    </r>
    <r>
      <rPr>
        <b/>
        <sz val="11"/>
        <color indexed="8"/>
        <rFont val="Calibri"/>
        <family val="2"/>
      </rPr>
      <t>Cuestionario de Evaluación</t>
    </r>
    <r>
      <rPr>
        <sz val="11"/>
        <color theme="1"/>
        <rFont val="Calibri"/>
        <family val="2"/>
        <scheme val="minor"/>
      </rPr>
      <t xml:space="preserve"> ha sido diseñado con el fin de valorar el grado de cumplimiento de los centros al </t>
    </r>
    <r>
      <rPr>
        <b/>
        <sz val="11"/>
        <color indexed="8"/>
        <rFont val="Calibri"/>
        <family val="2"/>
      </rPr>
      <t>Sistema de Calidad Lares</t>
    </r>
    <r>
      <rPr>
        <sz val="11"/>
        <color theme="1"/>
        <rFont val="Calibri"/>
        <family val="2"/>
        <scheme val="minor"/>
      </rPr>
      <t xml:space="preserve">. Para el año 2014 el cuestionario ha sido revisado con el fin de garantizar que el objetivo básico de mejora continua se cumple en los centros con el </t>
    </r>
    <r>
      <rPr>
        <b/>
        <sz val="11"/>
        <color theme="1"/>
        <rFont val="Calibri"/>
        <family val="2"/>
        <scheme val="minor"/>
      </rPr>
      <t>Sistema de Calidad Lares</t>
    </r>
    <r>
      <rPr>
        <sz val="11"/>
        <color theme="1"/>
        <rFont val="Calibri"/>
        <family val="2"/>
        <scheme val="minor"/>
      </rPr>
      <t xml:space="preserve"> implantado.</t>
    </r>
  </si>
  <si>
    <r>
      <t xml:space="preserve">¿Funciona adecuadamente el sistema de llamadas del centro? </t>
    </r>
    <r>
      <rPr>
        <i/>
        <sz val="8"/>
        <rFont val="Calibri"/>
        <family val="2"/>
      </rPr>
      <t>(Tanto de las habitaciones como de los aseos)</t>
    </r>
  </si>
  <si>
    <r>
      <t xml:space="preserve">¿Se dispone de alumbrado de emergencia en todas las estancias de uso común destinadas a usuarios? </t>
    </r>
    <r>
      <rPr>
        <i/>
        <sz val="8"/>
        <rFont val="Calibri"/>
        <family val="2"/>
      </rPr>
      <t>(en recorridos de evacuación y lugares de uso común)</t>
    </r>
  </si>
  <si>
    <r>
      <t>¿Las puertas que dividen sectores disponen de un mecanismo que, en caso de estar abiertas y se detecte una emergencia por fuego se cierren automáticamente?</t>
    </r>
    <r>
      <rPr>
        <i/>
        <sz val="8"/>
        <rFont val="Calibri"/>
        <family val="2"/>
      </rPr>
      <t xml:space="preserve"> (puertas sectoriales identificadas en plano de emergencias con electroimanes de retención)</t>
    </r>
  </si>
  <si>
    <r>
      <t xml:space="preserve">¿Los cuartos de aseo adaptados </t>
    </r>
    <r>
      <rPr>
        <u/>
        <sz val="8"/>
        <rFont val="Calibri"/>
        <family val="2"/>
      </rPr>
      <t>de las habitaciones</t>
    </r>
    <r>
      <rPr>
        <sz val="8"/>
        <rFont val="Calibri"/>
        <family val="2"/>
      </rPr>
      <t xml:space="preserve"> disponen de barra fija en el inodoro y barra abatible para transferencias así como asideros en la ducha?</t>
    </r>
  </si>
  <si>
    <r>
      <t xml:space="preserve">¿El orden y limpieza del centro se considera adecuado? </t>
    </r>
    <r>
      <rPr>
        <i/>
        <sz val="8"/>
        <rFont val="Calibri"/>
        <family val="2"/>
      </rPr>
      <t>(Zonas de almacenamiento)</t>
    </r>
  </si>
  <si>
    <t>Baño geriátrico despejado</t>
  </si>
  <si>
    <t>¿El sistema de gestión del área de lavendaría es adecuado y asegura que la ropa del residente está marcada correctamente?</t>
  </si>
  <si>
    <t>Se revisará el armario de un residente DEPENDIENTE (Encamado o Alzheimer y se comprobará tanto el orden del armario como que la ropa esté debidamente marcada).</t>
  </si>
  <si>
    <t>Las puertas sectoriales NO PUEDEN ESTAR CERRADAS. Si no hay plano de sistemas de emergencia, no se pueden comprobar por lo que se pondrá un SI-P.</t>
  </si>
  <si>
    <t>¿Se dispone de un recibo anual de suministro de agua de red? En el caso de disponer de depósito intermedio de acumulación de agua, ¿se mide el nivel de cloro del agua con frecuencia semanal?</t>
  </si>
  <si>
    <r>
      <t xml:space="preserve">¿Se han entregado las Buenas Prácticas de Manipulación a todo el personal que manipule alimentos en el centro? </t>
    </r>
    <r>
      <rPr>
        <i/>
        <sz val="8"/>
        <rFont val="Calibri"/>
        <family val="2"/>
      </rPr>
      <t>(Personal de cocina y personal de apoyo en comedor)</t>
    </r>
  </si>
  <si>
    <t>¿Las habitaciones y los cuartos de aseo (de habitaciones y de servicios comunes) están dotadas de dispositivos de cierre interior a voluntad del residente y mecanismo de apertura externa para casos de emergencias?</t>
  </si>
  <si>
    <r>
      <t xml:space="preserve">¿Los huecos con iluminación natural </t>
    </r>
    <r>
      <rPr>
        <u/>
        <sz val="8"/>
        <rFont val="Calibri"/>
        <family val="2"/>
      </rPr>
      <t>de las habitaciones</t>
    </r>
    <r>
      <rPr>
        <sz val="8"/>
        <rFont val="Calibri"/>
        <family val="2"/>
      </rPr>
      <t xml:space="preserve"> (puertas al exterior y ventanas) dispone de sistemas de persianas o sistema similar para preservar la intimidad?</t>
    </r>
  </si>
  <si>
    <t>APY-3.20</t>
  </si>
  <si>
    <t>SG1</t>
  </si>
  <si>
    <t>SG2</t>
  </si>
  <si>
    <t>INDICE GLOBAL CONTABILIZANDO COCINA E INSTALACIONES</t>
  </si>
  <si>
    <t>ÍNDICE GLOBAL CONTABILIZANDO COCINA, INSTALACIÓN Y PREGUNTAS K.O.</t>
  </si>
  <si>
    <t>SERVICIOS GENERALES CON COCINA</t>
  </si>
  <si>
    <t>SG'</t>
  </si>
  <si>
    <r>
      <t xml:space="preserve">ÍNDICE DE PROCESOS DE APOYO </t>
    </r>
    <r>
      <rPr>
        <u/>
        <sz val="10"/>
        <color indexed="9"/>
        <rFont val="Calibri"/>
        <family val="2"/>
      </rPr>
      <t>CON COCINA</t>
    </r>
  </si>
  <si>
    <t>x</t>
  </si>
  <si>
    <t>AUSITORÍA INTERNA</t>
  </si>
  <si>
    <t>X</t>
  </si>
  <si>
    <r>
      <t xml:space="preserve">PROCESOS ESTRATÉGICOS </t>
    </r>
    <r>
      <rPr>
        <b/>
        <u/>
        <sz val="11"/>
        <color indexed="9"/>
        <rFont val="Calibri"/>
        <family val="2"/>
      </rPr>
      <t>CON PUNTUACIÓN K.O.</t>
    </r>
  </si>
  <si>
    <t>ÍNDICE DE PROCESOS ESTRATÉGICOS</t>
  </si>
  <si>
    <r>
      <t xml:space="preserve">PROCESOS DE APOYO </t>
    </r>
    <r>
      <rPr>
        <b/>
        <u/>
        <sz val="11"/>
        <color indexed="9"/>
        <rFont val="Calibri"/>
        <family val="2"/>
      </rPr>
      <t>CON PUNTUACIÓN K.O.</t>
    </r>
  </si>
  <si>
    <t>ÍNDICE DE PROCESOS DE APOYO</t>
  </si>
  <si>
    <r>
      <t xml:space="preserve">PROCESOS ESENCIALES </t>
    </r>
    <r>
      <rPr>
        <b/>
        <u/>
        <sz val="11"/>
        <color indexed="9"/>
        <rFont val="Calibri"/>
        <family val="2"/>
      </rPr>
      <t>CON PREGUNTAS K.O.</t>
    </r>
  </si>
  <si>
    <t>Si se reactivaran las puntuaciones negativas, habría que incluirlas EN CADA PROTOCOLO</t>
  </si>
  <si>
    <t>NP</t>
  </si>
  <si>
    <r>
      <t xml:space="preserve">Para el periodo </t>
    </r>
    <r>
      <rPr>
        <b/>
        <sz val="11"/>
        <color theme="1"/>
        <rFont val="Calibri"/>
        <family val="2"/>
        <scheme val="minor"/>
      </rPr>
      <t>2014</t>
    </r>
    <r>
      <rPr>
        <sz val="11"/>
        <color theme="1"/>
        <rFont val="Calibri"/>
        <family val="2"/>
        <scheme val="minor"/>
      </rPr>
      <t xml:space="preserve"> se ha incorporado un módulo de </t>
    </r>
    <r>
      <rPr>
        <b/>
        <sz val="11"/>
        <color theme="1"/>
        <rFont val="Calibri"/>
        <family val="2"/>
        <scheme val="minor"/>
      </rPr>
      <t>INSTALACIONES</t>
    </r>
    <r>
      <rPr>
        <sz val="11"/>
        <color theme="1"/>
        <rFont val="Calibri"/>
        <family val="2"/>
        <scheme val="minor"/>
      </rPr>
      <t xml:space="preserve"> donde se comprueban algunos de los requisitos mínimos establecidos en la </t>
    </r>
    <r>
      <rPr>
        <i/>
        <sz val="11"/>
        <color theme="1"/>
        <rFont val="Calibri"/>
        <family val="2"/>
        <scheme val="minor"/>
      </rPr>
      <t xml:space="preserve">ORDEN de 4 de febrero de 2005, de la Conselleria de Bienestar Social, por la que se regula el régimen de autorización y funcionamiento de los centros de servicios sociales especializados para la atención de personas mayores. </t>
    </r>
    <r>
      <rPr>
        <sz val="11"/>
        <color theme="1"/>
        <rFont val="Calibri"/>
        <family val="2"/>
        <scheme val="minor"/>
      </rPr>
      <t xml:space="preserve">Este módulo es </t>
    </r>
    <r>
      <rPr>
        <u/>
        <sz val="11"/>
        <color theme="1"/>
        <rFont val="Calibri"/>
        <family val="2"/>
        <scheme val="minor"/>
      </rPr>
      <t>NO PUNTUABLE</t>
    </r>
    <r>
      <rPr>
        <sz val="11"/>
        <color theme="1"/>
        <rFont val="Calibri"/>
        <family val="2"/>
        <scheme val="minor"/>
      </rPr>
      <t xml:space="preserve"> en el periodo </t>
    </r>
    <r>
      <rPr>
        <b/>
        <sz val="11"/>
        <color theme="1"/>
        <rFont val="Calibri"/>
        <family val="2"/>
        <scheme val="minor"/>
      </rPr>
      <t>2014</t>
    </r>
    <r>
      <rPr>
        <sz val="11"/>
        <color theme="1"/>
        <rFont val="Calibri"/>
        <family val="2"/>
        <scheme val="minor"/>
      </rPr>
      <t>.</t>
    </r>
  </si>
  <si>
    <r>
      <t xml:space="preserve">Existen determinadas preguntas identificadas como </t>
    </r>
    <r>
      <rPr>
        <b/>
        <sz val="11"/>
        <color theme="1"/>
        <rFont val="Calibri"/>
        <family val="2"/>
        <scheme val="minor"/>
      </rPr>
      <t xml:space="preserve">KO </t>
    </r>
    <r>
      <rPr>
        <sz val="11"/>
        <color theme="1"/>
        <rFont val="Calibri"/>
        <family val="2"/>
        <scheme val="minor"/>
      </rPr>
      <t xml:space="preserve">que, en caso de valoración </t>
    </r>
    <r>
      <rPr>
        <b/>
        <sz val="11"/>
        <color theme="1"/>
        <rFont val="Calibri"/>
        <family val="2"/>
        <scheme val="minor"/>
      </rPr>
      <t xml:space="preserve">NO - incumplimiento </t>
    </r>
    <r>
      <rPr>
        <sz val="11"/>
        <color theme="1"/>
        <rFont val="Calibri"/>
        <family val="2"/>
        <scheme val="minor"/>
      </rPr>
      <t>implicarán una puntuación de -1</t>
    </r>
    <r>
      <rPr>
        <b/>
        <sz val="11"/>
        <color theme="1"/>
        <rFont val="Calibri"/>
        <family val="2"/>
        <scheme val="minor"/>
      </rPr>
      <t xml:space="preserve"> puntos </t>
    </r>
    <r>
      <rPr>
        <sz val="11"/>
        <color theme="1"/>
        <rFont val="Calibri"/>
        <family val="2"/>
        <scheme val="minor"/>
      </rPr>
      <t xml:space="preserve">(el nº de la pregunta se marcará con sombreado rojo y como </t>
    </r>
    <r>
      <rPr>
        <b/>
        <sz val="11"/>
        <color rgb="FFFF0000"/>
        <rFont val="Calibri"/>
        <family val="2"/>
        <scheme val="minor"/>
      </rPr>
      <t>PREGUNTA K.O.</t>
    </r>
    <r>
      <rPr>
        <sz val="11"/>
        <color theme="1"/>
        <rFont val="Calibri"/>
        <family val="2"/>
        <scheme val="minor"/>
      </rPr>
      <t xml:space="preserve">). Las preguntas identificadas como </t>
    </r>
    <r>
      <rPr>
        <b/>
        <sz val="11"/>
        <color theme="1"/>
        <rFont val="Calibri"/>
        <family val="2"/>
        <scheme val="minor"/>
      </rPr>
      <t>KO</t>
    </r>
    <r>
      <rPr>
        <sz val="11"/>
        <color theme="1"/>
        <rFont val="Calibri"/>
        <family val="2"/>
        <scheme val="minor"/>
      </rPr>
      <t xml:space="preserve"> no admiten cumplimiento parcial (SI-P). Estas preguntas son </t>
    </r>
    <r>
      <rPr>
        <u/>
        <sz val="11"/>
        <color theme="1"/>
        <rFont val="Calibri"/>
        <family val="2"/>
        <scheme val="minor"/>
      </rPr>
      <t>NO PUNTUABLES</t>
    </r>
    <r>
      <rPr>
        <sz val="11"/>
        <color theme="1"/>
        <rFont val="Calibri"/>
        <family val="2"/>
        <scheme val="minor"/>
      </rPr>
      <t xml:space="preserve"> en el periodo </t>
    </r>
    <r>
      <rPr>
        <b/>
        <sz val="11"/>
        <color theme="1"/>
        <rFont val="Calibri"/>
        <family val="2"/>
        <scheme val="minor"/>
      </rPr>
      <t>2014</t>
    </r>
    <r>
      <rPr>
        <sz val="11"/>
        <color theme="1"/>
        <rFont val="Calibri"/>
        <family val="2"/>
        <scheme val="minor"/>
      </rPr>
      <t>.</t>
    </r>
  </si>
  <si>
    <r>
      <t xml:space="preserve">Para el periodo </t>
    </r>
    <r>
      <rPr>
        <b/>
        <sz val="11"/>
        <color theme="1"/>
        <rFont val="Calibri"/>
        <family val="2"/>
        <scheme val="minor"/>
      </rPr>
      <t>2014</t>
    </r>
    <r>
      <rPr>
        <sz val="11"/>
        <color theme="1"/>
        <rFont val="Calibri"/>
        <family val="2"/>
        <scheme val="minor"/>
      </rPr>
      <t xml:space="preserve"> se ha desarrollado el módulo de SERVICIOS GENERALES - COCINA donde se comprueban algunos de los requisitos mínimos establecidos en la </t>
    </r>
    <r>
      <rPr>
        <i/>
        <sz val="11"/>
        <color theme="1"/>
        <rFont val="Calibri"/>
        <family val="2"/>
        <scheme val="minor"/>
      </rPr>
      <t xml:space="preserve">Guía de Criterios de Autocontrol para Establecimientos de Comidad Prepraradas (Prestación de Servicios). </t>
    </r>
    <r>
      <rPr>
        <sz val="11"/>
        <color theme="1"/>
        <rFont val="Calibri"/>
        <family val="2"/>
        <scheme val="minor"/>
      </rPr>
      <t xml:space="preserve">Este módulo es </t>
    </r>
    <r>
      <rPr>
        <u/>
        <sz val="11"/>
        <color theme="1"/>
        <rFont val="Calibri"/>
        <family val="2"/>
        <scheme val="minor"/>
      </rPr>
      <t>NO PUNTUABLE</t>
    </r>
    <r>
      <rPr>
        <sz val="11"/>
        <color theme="1"/>
        <rFont val="Calibri"/>
        <family val="2"/>
        <scheme val="minor"/>
      </rPr>
      <t xml:space="preserve"> en el periodo </t>
    </r>
    <r>
      <rPr>
        <b/>
        <sz val="11"/>
        <color theme="1"/>
        <rFont val="Calibri"/>
        <family val="2"/>
        <scheme val="minor"/>
      </rPr>
      <t>2014</t>
    </r>
    <r>
      <rPr>
        <sz val="11"/>
        <color theme="1"/>
        <rFont val="Calibri"/>
        <family val="2"/>
        <scheme val="minor"/>
      </rPr>
      <t>.</t>
    </r>
  </si>
  <si>
    <r>
      <t xml:space="preserve">Finalizada la auditoría se entregará en formato PDF el INFORME DE AUDITORÍA considerándose </t>
    </r>
    <r>
      <rPr>
        <u/>
        <sz val="11"/>
        <color indexed="8"/>
        <rFont val="Calibri"/>
        <family val="2"/>
      </rPr>
      <t>DESVIACIONES</t>
    </r>
    <r>
      <rPr>
        <sz val="11"/>
        <color theme="1"/>
        <rFont val="Calibri"/>
        <family val="2"/>
        <scheme val="minor"/>
      </rPr>
      <t xml:space="preserve"> el incumplimiento de un ítem (</t>
    </r>
    <r>
      <rPr>
        <b/>
        <sz val="11"/>
        <color indexed="8"/>
        <rFont val="Calibri"/>
        <family val="2"/>
      </rPr>
      <t>NO</t>
    </r>
    <r>
      <rPr>
        <sz val="11"/>
        <color theme="1"/>
        <rFont val="Calibri"/>
        <family val="2"/>
        <scheme val="minor"/>
      </rPr>
      <t xml:space="preserve">) y </t>
    </r>
    <r>
      <rPr>
        <u/>
        <sz val="11"/>
        <color indexed="8"/>
        <rFont val="Calibri"/>
        <family val="2"/>
      </rPr>
      <t>OBSERVACIONES</t>
    </r>
    <r>
      <rPr>
        <sz val="11"/>
        <color theme="1"/>
        <rFont val="Calibri"/>
        <family val="2"/>
        <scheme val="minor"/>
      </rPr>
      <t xml:space="preserve"> el incumplimiento parcial (</t>
    </r>
    <r>
      <rPr>
        <b/>
        <sz val="11"/>
        <color indexed="8"/>
        <rFont val="Calibri"/>
        <family val="2"/>
      </rPr>
      <t>SI-P</t>
    </r>
    <r>
      <rPr>
        <sz val="11"/>
        <color theme="1"/>
        <rFont val="Calibri"/>
        <family val="2"/>
        <scheme val="minor"/>
      </rPr>
      <t>).</t>
    </r>
  </si>
  <si>
    <r>
      <rPr>
        <u/>
        <sz val="11"/>
        <color theme="1"/>
        <rFont val="Calibri"/>
        <family val="2"/>
        <scheme val="minor"/>
      </rPr>
      <t xml:space="preserve">En la hoja de puntuaciones se mostrarán TRES PUNTUACIONES:
</t>
    </r>
    <r>
      <rPr>
        <sz val="11"/>
        <color theme="1"/>
        <rFont val="Calibri"/>
        <family val="2"/>
        <scheme val="minor"/>
      </rPr>
      <t xml:space="preserve">- La puntuación obtenida en </t>
    </r>
    <r>
      <rPr>
        <b/>
        <sz val="11"/>
        <color theme="1"/>
        <rFont val="Calibri"/>
        <family val="2"/>
        <scheme val="minor"/>
      </rPr>
      <t xml:space="preserve">2014 </t>
    </r>
    <r>
      <rPr>
        <u/>
        <sz val="11"/>
        <color theme="1"/>
        <rFont val="Calibri"/>
        <family val="2"/>
        <scheme val="minor"/>
      </rPr>
      <t>SIN</t>
    </r>
    <r>
      <rPr>
        <sz val="11"/>
        <color theme="1"/>
        <rFont val="Calibri"/>
        <family val="2"/>
        <scheme val="minor"/>
      </rPr>
      <t xml:space="preserve"> contar el módulo de instalaciones ni el módulo de cocina.
- La puntuación que </t>
    </r>
    <r>
      <rPr>
        <u/>
        <sz val="11"/>
        <color theme="1"/>
        <rFont val="Calibri"/>
        <family val="2"/>
        <scheme val="minor"/>
      </rPr>
      <t>SE OBTENDRÍA SI</t>
    </r>
    <r>
      <rPr>
        <sz val="11"/>
        <color theme="1"/>
        <rFont val="Calibri"/>
        <family val="2"/>
        <scheme val="minor"/>
      </rPr>
      <t xml:space="preserve"> se contabilizaran las puntuaciones de instalaciones y de cocina.
- La puntuación que </t>
    </r>
    <r>
      <rPr>
        <u/>
        <sz val="11"/>
        <color theme="1"/>
        <rFont val="Calibri"/>
        <family val="2"/>
        <scheme val="minor"/>
      </rPr>
      <t>SE OBTENDRÍA SI</t>
    </r>
    <r>
      <rPr>
        <sz val="11"/>
        <color theme="1"/>
        <rFont val="Calibri"/>
        <family val="2"/>
        <scheme val="minor"/>
      </rPr>
      <t xml:space="preserve"> se contabilizaran las puntuaciones de instalaciones, de cocina y las preguntas K.O.</t>
    </r>
  </si>
  <si>
    <r>
      <t xml:space="preserve">¿Se han definido los requisitos mínimos de formación y experiencia exigidos por el centro para cada puesto incluido en el organigrama teniendo en cuenta las exigencias derivadas de la aplicación de normativa? </t>
    </r>
    <r>
      <rPr>
        <i/>
        <sz val="8"/>
        <rFont val="Calibri"/>
        <family val="2"/>
      </rPr>
      <t>(Establecimiento de Fichas de Perfil/Puesto - Dirección, equipo técnico, formación auxiliares, personal de cocina, etc.)</t>
    </r>
  </si>
  <si>
    <t>¿La organización determina los “asuntos” externos e internos, que son relevantes para su propósito y su dirección estratégica y que afectan a su capacidad para lograr el resultado deseado (s) de su sistema de gestión de calidad?</t>
  </si>
  <si>
    <t xml:space="preserve">Leer el plan estrátégico de Lares ( como referencia)  y adaptarlo ala realidad concreta de la residencia, o al menos establecer unas líneas de actuación generales </t>
  </si>
  <si>
    <t>¿Tiene en cuenta las percepciones y valores de las partes interesadas pertinentes?</t>
  </si>
  <si>
    <t>¿Considera los cambios y tendencias que pueden tener un impacto en los objetivos de la organización?
Nota 1 Comprender el contexto externo comprende cuestiones que consideran derivados de entorno jurídico, tecnológico, competitivo, cultural, social, económico y natural, ya sea internacional, nacional, regional o local.</t>
  </si>
  <si>
    <t xml:space="preserve">¿La organización considera los siguientes interesados?:
a) los clientes directos;
b) los usuarios finales;
c) proveedores, distribuidores, minoristas u otros involucrados en la cadena de suministro;
d) los reguladores; y
e) cualesquiera otras partes interesadas pertinentes. 
</t>
  </si>
  <si>
    <t>¿La organización actualiza las determinaciones para comprender y prever las necesidades o expectativas que afectan a los requisitos  y a la satisfacción del cliente?</t>
  </si>
  <si>
    <t>PLANIFICACIÓN. ACCIONES PARA AFRONTAR RIESGOS Y OPORTUNIDADES</t>
  </si>
  <si>
    <t>¿Considera la organización los riesgos y oportunidades que han de ser afrontados para  asegurar que el SGC cumple su función del modo esperado?</t>
  </si>
  <si>
    <t>¿Planifica la organización prevenir o reducir efectos indeseados de los riesgos?</t>
  </si>
  <si>
    <t>¿Son las acciones acometidas proporcionales a los efectos potenciales en cuanto a conformidad de bienes y servicios y satisfacción del cliente?</t>
  </si>
  <si>
    <t>PLANIFICACIÓN DE LOS CAMBIOS</t>
  </si>
  <si>
    <t xml:space="preserve">¿Se ha asegurado la alta dirección que se identifican riesgos y oportunidades de cambio para mantener y mejorar el SGC ?
</t>
  </si>
  <si>
    <t>¿Los cambios se hacen de manera planificada y sistemática ?</t>
  </si>
  <si>
    <t>¿Se revisan las consecuencias potenciales de cada cambio?</t>
  </si>
  <si>
    <t>CONTEXTO DE LA ORGANIZACIÓN</t>
  </si>
  <si>
    <t>¿Tiene en cuenta la disponibilidad de recursos y las prioridades y el cambio tecnológico?</t>
  </si>
  <si>
    <t>PLANIFICACIÓN DE ACCIONES PARA AFRONTAR RIESGOS Y OPORTUNIDADES</t>
  </si>
  <si>
    <t>PROCESOS ESTRATÉGICOS (2015)</t>
  </si>
  <si>
    <t>PRO</t>
  </si>
  <si>
    <t>CO</t>
  </si>
  <si>
    <t>PCAM</t>
  </si>
  <si>
    <t>Laboquime hace las verificaciones</t>
  </si>
  <si>
    <t>superficies, manos</t>
  </si>
  <si>
    <t>Se tratan como no conformidades y hay un registro para ello, pero no se tratan por el SG Calidad</t>
  </si>
  <si>
    <t>En el propio cuestionario de la F. Tripartita</t>
  </si>
  <si>
    <t>REVISAR lo referente a cocina si están hechos todos y cuándo porque hay varias hojas (de cálculo impresas)</t>
  </si>
  <si>
    <t>¿¿ITV??
No se ha contemplado la evaluación del cumplimiento con la legislación en materia de seguridad de toda la maquinaria/aparatos que pudieran requerirlo (depósito de gasóleo)</t>
  </si>
  <si>
    <t>Desde la anterior visita se está registrando de manera más concienzuda</t>
  </si>
  <si>
    <t>Analizado Diagnóstico + PE Lares. Hecha adpatació a circustancias propias</t>
  </si>
  <si>
    <r>
      <rPr>
        <sz val="8"/>
        <rFont val="Calibri"/>
        <family val="2"/>
      </rPr>
      <t xml:space="preserve">Están considerados. </t>
    </r>
    <r>
      <rPr>
        <sz val="8"/>
        <color rgb="FFFF0000"/>
        <rFont val="Calibri"/>
        <family val="2"/>
      </rPr>
      <t>Se tienen en cuenta las circustancias que afectan a la Residencia como parte de una Organización mayor sobre la que se tiene poca capacidad de influencia</t>
    </r>
  </si>
  <si>
    <t>Sí</t>
  </si>
  <si>
    <t>Sí, tanto internos (de procesos operativos) como externos , especialmente los relacionados con procesos estratégicos</t>
  </si>
  <si>
    <t>Sí, en la medida de sus posibilidades/limitaciones.
Buena parte de los procesos operativos/clave están desarrollados desde el enfoque de la  PREVENCIÓN</t>
  </si>
  <si>
    <t>Sí (cuestionarios usuarios/residentes/familiares; empleados) Inspecciones (Administración)...</t>
  </si>
  <si>
    <t>Sí, de hecho apostar por la ISO 9001:2015 es consecuencia de esa identificaión</t>
  </si>
  <si>
    <r>
      <rPr>
        <sz val="8"/>
        <rFont val="Calibri"/>
        <family val="2"/>
      </rPr>
      <t>Los internos sí.</t>
    </r>
    <r>
      <rPr>
        <sz val="8"/>
        <color rgb="FFFF0000"/>
        <rFont val="Calibri"/>
        <family val="2"/>
      </rPr>
      <t xml:space="preserve"> Los que dependen de la Organización a la que pertenece la Residencia no se controlan</t>
    </r>
  </si>
  <si>
    <t>Los internos sí</t>
  </si>
  <si>
    <t>sí, pero según encuesta NO todos son conscientes</t>
  </si>
  <si>
    <t>Sí objetivos 2014/2015</t>
  </si>
  <si>
    <r>
      <t xml:space="preserve">Sí. Las auxiliares han recogido en alguna ocasión que la comida no estaba en condiciones (paella quemada, sopa insípida…) lo han registrado. La comida ha sido sustituída por otra. </t>
    </r>
    <r>
      <rPr>
        <b/>
        <sz val="8"/>
        <color rgb="FFFF0000"/>
        <rFont val="Calibri"/>
        <family val="2"/>
      </rPr>
      <t>NO se ha abierto una Acción Correctora</t>
    </r>
  </si>
  <si>
    <t xml:space="preserve">En términos estadísticos para ser "representativo" al ser una población Finita tendría que llegar al 100% para no tener un error de muestro que la invalidara.
</t>
  </si>
  <si>
    <t>Es interesante la encuesta personalizada con los empleados</t>
  </si>
  <si>
    <t>Se hace, pero concluimos que es peligroasa esta práctica porque se pueden estar realizando comparaciones inadecuadas por cambios de la población (mayor índice de demencia…)</t>
  </si>
  <si>
    <t>Sí, pero algunas no se han llevado a la práctica del todo (reuniones de seguimiento del Jefe de cocina para ver de mejorar la satisfacción con la comida)</t>
  </si>
  <si>
    <t>P.3 RRHH modificado (Puestos, Formación…)</t>
  </si>
  <si>
    <t>Insatisfacción comida + seguimiento Jefe de Cocina</t>
  </si>
  <si>
    <t>LARES</t>
  </si>
  <si>
    <t>De limpieza propia y contratada empresa DDD</t>
  </si>
  <si>
    <t>VGIs + PAIs al día</t>
  </si>
  <si>
    <t>La parte "fisio" se puede enriquecer desde el punto de vista formal (explicar un poco más las conclusiones en la menoria)</t>
  </si>
  <si>
    <t>Sí, pero a veces el software en el que se registra no funciona del todo bien. Se pedirá a Miguel que lo revise para solucionar algún pequeño problemilla al respecto</t>
  </si>
  <si>
    <t>Sí, además muchas de las actividades se hacen en "conjunto" con Estimulación Cognitiva</t>
  </si>
  <si>
    <r>
      <rPr>
        <sz val="8"/>
        <color rgb="FFFF0000"/>
        <rFont val="Calibri"/>
        <family val="2"/>
      </rPr>
      <t>Programa como tal … revisarlo</t>
    </r>
    <r>
      <rPr>
        <sz val="8"/>
        <color rgb="FF0070C0"/>
        <rFont val="Calibri"/>
        <family val="2"/>
      </rPr>
      <t xml:space="preserve">
Pero sí que hay una notable participación de voluntarios, alumnos en prácticas (europeos incluso…)</t>
    </r>
  </si>
  <si>
    <t>Programa como tal … revisarlo
Desde la partida de Franciscanas y Jesuítas este aspecto no estás tan atendido.
Por otra parte ESTO NO ESTÁ CONTEMPLADO en ISO</t>
  </si>
  <si>
    <t>Se valoran (de ahí, por ejemplo lo de las reuniones con el Jefe de Cocina…)</t>
  </si>
  <si>
    <t>Incluso se ha desarrollado un protocolo para evitar el exceso de medicación a los inapetentes, mejorando la ingesta de alimentos. Pero este protocolo no se había incluído, todavía, en el SGC</t>
  </si>
  <si>
    <r>
      <t xml:space="preserve">Sí hay ficheros inscritos, pero son de Fontilles, no de la Residencia. Según auditoría de 2013 faltaría dar  de  alta  el  fichero  de  PROVEEDORES  y EMPLEADOS
</t>
    </r>
    <r>
      <rPr>
        <sz val="8"/>
        <color rgb="FFFF0000"/>
        <rFont val="Calibri"/>
        <family val="2"/>
      </rPr>
      <t>no se ha hecho la auditoría bienal en la fecha correspondiente (noviembre de 2015)</t>
    </r>
    <r>
      <rPr>
        <sz val="8"/>
        <color rgb="FF0070C0"/>
        <rFont val="Calibri"/>
        <family val="2"/>
      </rPr>
      <t xml:space="preserve">. </t>
    </r>
    <r>
      <rPr>
        <sz val="8"/>
        <color rgb="FFFF0000"/>
        <rFont val="Calibri"/>
        <family val="2"/>
      </rPr>
      <t>Hay que programar una auditoría a la mayor brevedad posible</t>
    </r>
  </si>
  <si>
    <t>Entendemos que sí, pero algunos no se verán hasta final de año.</t>
  </si>
  <si>
    <t>Acciones relacionadas con desconocimiento de la Política. Entendemos que no.</t>
  </si>
  <si>
    <t>Sí, pero no se explica, tan sólo se pone que sí o que no
Habría que explicar si se han alcanzado o no los objetivos</t>
  </si>
  <si>
    <t>No se contaba con un plan de acciones correctivas</t>
  </si>
  <si>
    <t>No, cada responsable tiene acceso a la documentación que le corresponde y cuando se produden modificaciones lo comunica a la responsable de calidad para que actualiza el protocolo, procedimiento, etc.</t>
  </si>
  <si>
    <r>
      <t xml:space="preserve"> No he podido comprobar que está en TODOS, en los que he visto sí que disponían de la documentación que necesitaban, especialmente de los REGISTROS</t>
    </r>
    <r>
      <rPr>
        <sz val="8"/>
        <color rgb="FFFF0000"/>
        <rFont val="Calibri"/>
        <family val="2"/>
      </rPr>
      <t xml:space="preserve">
Hay documentación en algunos puestos (auxiliares) que se utiliza, pero no está registrada en el SGC (se va a incluir)
Además de documentación impresa se utilizan "Libretas de Comunicación Interna" que tampoco están incluídas en el SGC</t>
    </r>
  </si>
  <si>
    <t>Si, con cobian backup</t>
  </si>
  <si>
    <r>
      <rPr>
        <sz val="8"/>
        <color theme="5"/>
        <rFont val="Calibri"/>
        <family val="2"/>
      </rPr>
      <t>Falta tarifas servicios</t>
    </r>
    <r>
      <rPr>
        <sz val="8"/>
        <color rgb="FFFF0000"/>
        <rFont val="Calibri"/>
        <family val="2"/>
      </rPr>
      <t xml:space="preserve">
</t>
    </r>
    <r>
      <rPr>
        <sz val="8"/>
        <rFont val="Calibri"/>
        <family val="2"/>
      </rPr>
      <t>Incluso tiene cómo actuar en caso de incendio en el bosque</t>
    </r>
  </si>
  <si>
    <t>Si, en proxima fechas se añadirá un anexo relativo al programa de no sujeciones</t>
  </si>
  <si>
    <t>Se tiene reglamento, pero el folleto no contempla esta información. En cualquier caso se facilitan los dos.</t>
  </si>
  <si>
    <t>Sí, pero como pasa en otras residencias la participación es relativa. 
En R. Borja, además hay dificultades añadidas:
1. la situación geográfica, sin fácil comunicación con transporte público, no favorece el acercamiento de las familias
2. Hay muchos más residentes que proceden de lugares alejados de Fontilles de lo que ocurre en otras residencias</t>
  </si>
  <si>
    <t>Reuniones Jefe Cocina no se están haciendo con la frecuencia bimensual que se propuso</t>
  </si>
  <si>
    <t>Incluso se está desarrollando un protocolo para evitar el exceso de medicación a los inapetentes ("protocolo de pérdida de peso"), mejorando la ingesta de alimentos. Pero este protocolo no se había incluído, todavía, en el SGC</t>
  </si>
  <si>
    <t>Convenios de la Universidad. Contratos de los voluntarios individuales</t>
  </si>
  <si>
    <t>Sólo hay una persona. Está documentado en el progarama de medicación</t>
  </si>
  <si>
    <t>No, se hará a principios de 2016</t>
  </si>
  <si>
    <t>En VGIs, PAIs. Hay un informe de Adaptación</t>
  </si>
  <si>
    <t>Sí, en contratos</t>
  </si>
  <si>
    <t xml:space="preserve">No conformidad </t>
  </si>
  <si>
    <t>Causa</t>
  </si>
  <si>
    <t xml:space="preserve">Acción Correctiva </t>
  </si>
  <si>
    <t>Quizás poca implicación en lo respctivo a la cumplimentación de los cuestionarios</t>
  </si>
  <si>
    <t>Reuniones con el personal para volverla a explicar</t>
  </si>
  <si>
    <t xml:space="preserve">Sí, pero no se explica, tan sólo se pone que sí o que no
</t>
  </si>
  <si>
    <t>Desconocimiento</t>
  </si>
  <si>
    <t>Hacerlo</t>
  </si>
  <si>
    <t>Habría que explicar si se han alcanzado o no los objetivos</t>
  </si>
  <si>
    <t>Al parecer las "arancan"</t>
  </si>
  <si>
    <t>Revisar de vez en cuando que no las han arrancado</t>
  </si>
  <si>
    <t>Olvido por parte de la Residencia y de la empresa auditora</t>
  </si>
  <si>
    <t>Realizarla a la mayor brevedad posible</t>
  </si>
  <si>
    <t xml:space="preserve">Realizarlo </t>
  </si>
  <si>
    <t>se hará a principios de 2016</t>
  </si>
  <si>
    <t>No</t>
  </si>
  <si>
    <t>Hay documentación en algunos puestos (auxiliares) que se utiliza, pero no está registrada en el SGC (se va a incluir)
Además de documentación impresa se utilizan "Libretas de Comunicación Interna" que tampoco están incluídas en el SGC</t>
  </si>
  <si>
    <t>En términos estadísticos para ser "representativo" al ser una población Finita tendría que llegar al 100% para no tener un error de muestro que la invalidara.</t>
  </si>
  <si>
    <t>Centro Geriátrico Borja</t>
  </si>
  <si>
    <t>Todo el SCL, con especial atención a nuevos requisitos ISO 9001:2015</t>
  </si>
  <si>
    <t>Dirección, Coordinadora de Calidad. Equipo interdisciplinar. Coordinadora de Auxiliares</t>
  </si>
  <si>
    <t>2 de noviembre de 2015</t>
  </si>
  <si>
    <t>9 a 18 hs.</t>
  </si>
  <si>
    <t>Éste es uno de los principales problemas por la dependencia de la Administración y de la Organización a la ue pertenece la Residencia</t>
  </si>
  <si>
    <t>Sí,</t>
  </si>
  <si>
    <t>Fernando Peñarrubia Yuste</t>
  </si>
  <si>
    <t>F.4.01 Informe de No Conformidades, Acciones Correctivas y Preventivas</t>
  </si>
  <si>
    <t>ed.01</t>
  </si>
  <si>
    <t>Fecha revisióny Eficacia de la Acción</t>
  </si>
  <si>
    <t>Enero 2016 está hecho</t>
  </si>
  <si>
    <t>Mayo 2016 acabado programa de Voluntariado</t>
  </si>
  <si>
    <t>Noviembre de 2015</t>
  </si>
  <si>
    <t>¿¿??</t>
  </si>
  <si>
    <t>No se ha abierto porque no se comunicó a la Coordinadora de Calidad</t>
  </si>
  <si>
    <t>La coordinadora de Auxiliares comunicará a la coordinadora de Calidad cada vez que detecte una posible No Conformidad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</si>
</sst>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72" x14ac:knownFonts="1">
    <font>
      <sz val="11"/>
      <color theme="1"/>
      <name val="Calibri"/>
      <family val="2"/>
      <scheme val="minor"/>
    </font>
    <font>
      <sz val="11"/>
      <color indexed="8"/>
      <name val="Calibri"/>
      <family val="2"/>
    </font>
    <font>
      <sz val="10"/>
      <name val="Arial"/>
      <family val="2"/>
    </font>
    <font>
      <sz val="8"/>
      <name val="Calibri"/>
      <family val="2"/>
    </font>
    <font>
      <sz val="11"/>
      <color indexed="8"/>
      <name val="Calibri"/>
      <family val="2"/>
    </font>
    <font>
      <u/>
      <sz val="11"/>
      <color indexed="12"/>
      <name val="Calibri"/>
      <family val="2"/>
    </font>
    <font>
      <sz val="8"/>
      <color indexed="8"/>
      <name val="Calibri"/>
      <family val="2"/>
    </font>
    <font>
      <b/>
      <sz val="8"/>
      <color indexed="9"/>
      <name val="Calibri"/>
      <family val="2"/>
    </font>
    <font>
      <b/>
      <sz val="8"/>
      <color indexed="8"/>
      <name val="Calibri"/>
      <family val="2"/>
    </font>
    <font>
      <sz val="10"/>
      <color indexed="8"/>
      <name val="Calibri"/>
      <family val="2"/>
    </font>
    <font>
      <b/>
      <sz val="10"/>
      <color indexed="9"/>
      <name val="Calibri"/>
      <family val="2"/>
    </font>
    <font>
      <b/>
      <sz val="8"/>
      <name val="Calibri"/>
      <family val="2"/>
    </font>
    <font>
      <sz val="8"/>
      <name val="Calibri"/>
      <family val="2"/>
    </font>
    <font>
      <sz val="8"/>
      <color indexed="10"/>
      <name val="Calibri"/>
      <family val="2"/>
    </font>
    <font>
      <sz val="8"/>
      <color indexed="9"/>
      <name val="Calibri"/>
      <family val="2"/>
    </font>
    <font>
      <sz val="10"/>
      <name val="Calibri"/>
      <family val="2"/>
    </font>
    <font>
      <b/>
      <sz val="11"/>
      <name val="Calibri"/>
      <family val="2"/>
    </font>
    <font>
      <b/>
      <sz val="11"/>
      <color indexed="9"/>
      <name val="Calibri"/>
      <family val="2"/>
    </font>
    <font>
      <b/>
      <sz val="14"/>
      <color indexed="9"/>
      <name val="Calibri"/>
      <family val="2"/>
    </font>
    <font>
      <sz val="11"/>
      <name val="Calibri"/>
      <family val="2"/>
    </font>
    <font>
      <b/>
      <sz val="11"/>
      <color indexed="9"/>
      <name val="Calibri"/>
      <family val="2"/>
    </font>
    <font>
      <b/>
      <sz val="12"/>
      <color indexed="8"/>
      <name val="Calibri"/>
      <family val="2"/>
    </font>
    <font>
      <sz val="12"/>
      <color indexed="8"/>
      <name val="Calibri"/>
      <family val="2"/>
    </font>
    <font>
      <b/>
      <sz val="18"/>
      <color indexed="9"/>
      <name val="Calibri"/>
      <family val="2"/>
    </font>
    <font>
      <i/>
      <sz val="8"/>
      <color indexed="8"/>
      <name val="Calibri"/>
      <family val="2"/>
    </font>
    <font>
      <b/>
      <i/>
      <sz val="12"/>
      <color indexed="9"/>
      <name val="Calibri"/>
      <family val="2"/>
    </font>
    <font>
      <b/>
      <sz val="10"/>
      <color indexed="8"/>
      <name val="Calibri"/>
      <family val="2"/>
    </font>
    <font>
      <sz val="10"/>
      <color indexed="9"/>
      <name val="Calibri"/>
      <family val="2"/>
    </font>
    <font>
      <i/>
      <sz val="10"/>
      <color indexed="9"/>
      <name val="Calibri"/>
      <family val="2"/>
    </font>
    <font>
      <sz val="8"/>
      <color indexed="30"/>
      <name val="Calibri"/>
      <family val="2"/>
    </font>
    <font>
      <b/>
      <sz val="12"/>
      <color indexed="9"/>
      <name val="Calibri"/>
      <family val="2"/>
    </font>
    <font>
      <b/>
      <sz val="14"/>
      <color indexed="9"/>
      <name val="Calibri"/>
      <family val="2"/>
    </font>
    <font>
      <i/>
      <sz val="9"/>
      <color indexed="8"/>
      <name val="Calibri"/>
      <family val="2"/>
    </font>
    <font>
      <i/>
      <sz val="14"/>
      <color indexed="9"/>
      <name val="Calibri"/>
      <family val="2"/>
    </font>
    <font>
      <b/>
      <sz val="11"/>
      <color indexed="8"/>
      <name val="Calibri"/>
      <family val="2"/>
    </font>
    <font>
      <i/>
      <sz val="8"/>
      <name val="Calibri"/>
      <family val="2"/>
    </font>
    <font>
      <sz val="12"/>
      <color indexed="8"/>
      <name val="Calibri"/>
      <family val="2"/>
    </font>
    <font>
      <b/>
      <sz val="12"/>
      <color indexed="8"/>
      <name val="Calibri"/>
      <family val="2"/>
    </font>
    <font>
      <b/>
      <sz val="12"/>
      <color indexed="8"/>
      <name val="Calibri"/>
      <family val="2"/>
    </font>
    <font>
      <i/>
      <sz val="9"/>
      <name val="Calibri"/>
      <family val="2"/>
    </font>
    <font>
      <b/>
      <sz val="9"/>
      <color indexed="9"/>
      <name val="Calibri"/>
      <family val="2"/>
    </font>
    <font>
      <u/>
      <sz val="11"/>
      <color indexed="8"/>
      <name val="Calibri"/>
      <family val="2"/>
    </font>
    <font>
      <u/>
      <sz val="8"/>
      <name val="Calibri"/>
      <family val="2"/>
    </font>
    <font>
      <u/>
      <sz val="8"/>
      <color indexed="8"/>
      <name val="Calibri"/>
      <family val="2"/>
    </font>
    <font>
      <sz val="12"/>
      <name val="Calibri"/>
      <family val="2"/>
    </font>
    <font>
      <sz val="11"/>
      <color theme="1"/>
      <name val="Calibri"/>
      <family val="2"/>
      <scheme val="minor"/>
    </font>
    <font>
      <u/>
      <sz val="11"/>
      <color theme="10"/>
      <name val="Calibri"/>
      <family val="2"/>
    </font>
    <font>
      <b/>
      <sz val="11"/>
      <color theme="1"/>
      <name val="Calibri"/>
      <family val="2"/>
      <scheme val="minor"/>
    </font>
    <font>
      <sz val="8"/>
      <color rgb="FFFF0000"/>
      <name val="Calibri"/>
      <family val="2"/>
    </font>
    <font>
      <sz val="11"/>
      <name val="Calibri"/>
      <family val="2"/>
      <scheme val="minor"/>
    </font>
    <font>
      <b/>
      <i/>
      <sz val="11"/>
      <color theme="0"/>
      <name val="Calibri"/>
      <family val="2"/>
    </font>
    <font>
      <b/>
      <sz val="8"/>
      <color theme="4" tint="-0.249977111117893"/>
      <name val="Calibri"/>
      <family val="2"/>
    </font>
    <font>
      <b/>
      <i/>
      <sz val="14"/>
      <color theme="1"/>
      <name val="Calibri"/>
      <family val="2"/>
      <scheme val="minor"/>
    </font>
    <font>
      <sz val="12"/>
      <color rgb="FFFF0000"/>
      <name val="Calibri"/>
      <family val="2"/>
    </font>
    <font>
      <sz val="8"/>
      <color theme="1"/>
      <name val="Calibri"/>
      <family val="2"/>
    </font>
    <font>
      <sz val="12"/>
      <color theme="1"/>
      <name val="Calibri"/>
      <family val="2"/>
    </font>
    <font>
      <i/>
      <sz val="8"/>
      <color theme="1"/>
      <name val="Calibri"/>
      <family val="2"/>
    </font>
    <font>
      <i/>
      <sz val="8"/>
      <color rgb="FFFF0000"/>
      <name val="Calibri"/>
      <family val="2"/>
    </font>
    <font>
      <sz val="8"/>
      <color rgb="FF0070C0"/>
      <name val="Calibri"/>
      <family val="2"/>
    </font>
    <font>
      <i/>
      <sz val="11"/>
      <color theme="1"/>
      <name val="Calibri"/>
      <family val="2"/>
      <scheme val="minor"/>
    </font>
    <font>
      <b/>
      <sz val="8"/>
      <color rgb="FFFF0000"/>
      <name val="Calibri"/>
      <family val="2"/>
    </font>
    <font>
      <b/>
      <sz val="11"/>
      <color rgb="FFFF0000"/>
      <name val="Calibri"/>
      <family val="2"/>
      <scheme val="minor"/>
    </font>
    <font>
      <b/>
      <i/>
      <sz val="11"/>
      <color indexed="8"/>
      <name val="Calibri"/>
      <family val="2"/>
    </font>
    <font>
      <b/>
      <i/>
      <sz val="14"/>
      <color indexed="9"/>
      <name val="Calibri"/>
      <family val="2"/>
    </font>
    <font>
      <sz val="9"/>
      <name val="Calibri"/>
      <family val="2"/>
    </font>
    <font>
      <u/>
      <sz val="10"/>
      <color indexed="9"/>
      <name val="Calibri"/>
      <family val="2"/>
    </font>
    <font>
      <b/>
      <u/>
      <sz val="11"/>
      <color indexed="9"/>
      <name val="Calibri"/>
      <family val="2"/>
    </font>
    <font>
      <u/>
      <sz val="11"/>
      <color theme="1"/>
      <name val="Calibri"/>
      <family val="2"/>
      <scheme val="minor"/>
    </font>
    <font>
      <sz val="8"/>
      <color theme="3"/>
      <name val="Calibri"/>
      <family val="2"/>
    </font>
    <font>
      <sz val="8"/>
      <color theme="5"/>
      <name val="Calibri"/>
      <family val="2"/>
    </font>
    <font>
      <sz val="8"/>
      <color theme="3" tint="0.39997558519241921"/>
      <name val="Calibri"/>
      <family val="2"/>
    </font>
    <font>
      <sz val="8"/>
      <color theme="1"/>
      <name val="Calibri"/>
      <family val="2"/>
      <scheme val="minor"/>
    </font>
  </fonts>
  <fills count="18">
    <fill>
      <patternFill patternType="none"/>
    </fill>
    <fill>
      <patternFill patternType="gray125"/>
    </fill>
    <fill>
      <patternFill patternType="solid">
        <fgColor indexed="31"/>
        <bgColor indexed="64"/>
      </patternFill>
    </fill>
    <fill>
      <patternFill patternType="solid">
        <fgColor indexed="48"/>
        <bgColor indexed="64"/>
      </patternFill>
    </fill>
    <fill>
      <patternFill patternType="solid">
        <fgColor indexed="51"/>
        <bgColor indexed="64"/>
      </patternFill>
    </fill>
    <fill>
      <patternFill patternType="solid">
        <fgColor indexed="9"/>
        <bgColor indexed="64"/>
      </patternFill>
    </fill>
    <fill>
      <patternFill patternType="solid">
        <fgColor indexed="43"/>
        <bgColor indexed="64"/>
      </patternFill>
    </fill>
    <fill>
      <patternFill patternType="solid">
        <fgColor indexed="56"/>
        <bgColor indexed="64"/>
      </patternFill>
    </fill>
    <fill>
      <patternFill patternType="darkGrid">
        <fgColor theme="4" tint="-0.24994659260841701"/>
        <bgColor theme="4" tint="0.59996337778862885"/>
      </patternFill>
    </fill>
    <fill>
      <patternFill patternType="solid">
        <fgColor rgb="FFFFFF99"/>
        <bgColor indexed="64"/>
      </patternFill>
    </fill>
    <fill>
      <patternFill patternType="solid">
        <fgColor theme="0"/>
        <bgColor indexed="64"/>
      </patternFill>
    </fill>
    <fill>
      <patternFill patternType="solid">
        <fgColor rgb="FFFFC000"/>
        <bgColor indexed="64"/>
      </patternFill>
    </fill>
    <fill>
      <patternFill patternType="solid">
        <fgColor theme="3" tint="0.39997558519241921"/>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theme="3" tint="-0.249977111117893"/>
        <bgColor indexed="64"/>
      </patternFill>
    </fill>
    <fill>
      <patternFill patternType="solid">
        <fgColor theme="2"/>
        <bgColor indexed="64"/>
      </patternFill>
    </fill>
  </fills>
  <borders count="131">
    <border>
      <left/>
      <right/>
      <top/>
      <bottom/>
      <diagonal/>
    </border>
    <border>
      <left style="thin">
        <color indexed="23"/>
      </left>
      <right style="thin">
        <color indexed="23"/>
      </right>
      <top style="thin">
        <color indexed="23"/>
      </top>
      <bottom style="thin">
        <color indexed="23"/>
      </bottom>
      <diagonal/>
    </border>
    <border>
      <left/>
      <right/>
      <top/>
      <bottom style="medium">
        <color auto="1"/>
      </bottom>
      <diagonal/>
    </border>
    <border>
      <left style="thin">
        <color indexed="62"/>
      </left>
      <right style="thin">
        <color indexed="62"/>
      </right>
      <top style="thin">
        <color indexed="62"/>
      </top>
      <bottom style="thin">
        <color indexed="62"/>
      </bottom>
      <diagonal/>
    </border>
    <border>
      <left style="thin">
        <color indexed="51"/>
      </left>
      <right style="thin">
        <color indexed="51"/>
      </right>
      <top style="thin">
        <color indexed="51"/>
      </top>
      <bottom style="thin">
        <color indexed="51"/>
      </bottom>
      <diagonal/>
    </border>
    <border>
      <left style="thin">
        <color indexed="23"/>
      </left>
      <right style="thin">
        <color indexed="23"/>
      </right>
      <top style="medium">
        <color auto="1"/>
      </top>
      <bottom style="thin">
        <color indexed="23"/>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medium">
        <color auto="1"/>
      </bottom>
      <diagonal/>
    </border>
    <border>
      <left style="thin">
        <color indexed="23"/>
      </left>
      <right style="thin">
        <color indexed="23"/>
      </right>
      <top style="thin">
        <color indexed="23"/>
      </top>
      <bottom/>
      <diagonal/>
    </border>
    <border>
      <left style="thin">
        <color indexed="23"/>
      </left>
      <right style="thin">
        <color indexed="23"/>
      </right>
      <top/>
      <bottom style="medium">
        <color auto="1"/>
      </bottom>
      <diagonal/>
    </border>
    <border>
      <left/>
      <right style="thin">
        <color auto="1"/>
      </right>
      <top/>
      <bottom/>
      <diagonal/>
    </border>
    <border>
      <left style="thin">
        <color auto="1"/>
      </left>
      <right/>
      <top style="thin">
        <color auto="1"/>
      </top>
      <bottom style="thin">
        <color indexed="55"/>
      </bottom>
      <diagonal/>
    </border>
    <border>
      <left style="thin">
        <color indexed="55"/>
      </left>
      <right style="thin">
        <color indexed="55"/>
      </right>
      <top style="thin">
        <color auto="1"/>
      </top>
      <bottom style="thin">
        <color indexed="55"/>
      </bottom>
      <diagonal/>
    </border>
    <border>
      <left style="thin">
        <color indexed="55"/>
      </left>
      <right style="thin">
        <color auto="1"/>
      </right>
      <top style="thin">
        <color auto="1"/>
      </top>
      <bottom style="thin">
        <color indexed="55"/>
      </bottom>
      <diagonal/>
    </border>
    <border>
      <left style="thin">
        <color auto="1"/>
      </left>
      <right/>
      <top style="thin">
        <color indexed="55"/>
      </top>
      <bottom style="thin">
        <color indexed="55"/>
      </bottom>
      <diagonal/>
    </border>
    <border>
      <left style="thin">
        <color indexed="23"/>
      </left>
      <right style="thin">
        <color indexed="55"/>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style="thin">
        <color indexed="55"/>
      </left>
      <right style="thin">
        <color auto="1"/>
      </right>
      <top style="thin">
        <color indexed="55"/>
      </top>
      <bottom style="thin">
        <color indexed="55"/>
      </bottom>
      <diagonal/>
    </border>
    <border>
      <left style="thin">
        <color auto="1"/>
      </left>
      <right/>
      <top style="thin">
        <color indexed="55"/>
      </top>
      <bottom style="thin">
        <color auto="1"/>
      </bottom>
      <diagonal/>
    </border>
    <border>
      <left style="thin">
        <color indexed="23"/>
      </left>
      <right style="thin">
        <color indexed="55"/>
      </right>
      <top style="thin">
        <color indexed="55"/>
      </top>
      <bottom style="thin">
        <color auto="1"/>
      </bottom>
      <diagonal/>
    </border>
    <border>
      <left style="thin">
        <color indexed="55"/>
      </left>
      <right style="thin">
        <color indexed="55"/>
      </right>
      <top style="thin">
        <color indexed="55"/>
      </top>
      <bottom style="thin">
        <color auto="1"/>
      </bottom>
      <diagonal/>
    </border>
    <border>
      <left style="thin">
        <color indexed="55"/>
      </left>
      <right style="thin">
        <color auto="1"/>
      </right>
      <top style="thin">
        <color indexed="55"/>
      </top>
      <bottom style="thin">
        <color auto="1"/>
      </bottom>
      <diagonal/>
    </border>
    <border>
      <left style="thin">
        <color auto="1"/>
      </left>
      <right/>
      <top style="thin">
        <color auto="1"/>
      </top>
      <bottom style="thin">
        <color auto="1"/>
      </bottom>
      <diagonal/>
    </border>
    <border>
      <left style="thin">
        <color indexed="23"/>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indexed="55"/>
      </right>
      <top style="thin">
        <color auto="1"/>
      </top>
      <bottom style="thin">
        <color indexed="55"/>
      </bottom>
      <diagonal/>
    </border>
    <border>
      <left style="thin">
        <color auto="1"/>
      </left>
      <right style="thin">
        <color indexed="55"/>
      </right>
      <top style="thin">
        <color indexed="55"/>
      </top>
      <bottom style="thin">
        <color indexed="55"/>
      </bottom>
      <diagonal/>
    </border>
    <border>
      <left style="thin">
        <color auto="1"/>
      </left>
      <right style="thin">
        <color indexed="55"/>
      </right>
      <top style="thin">
        <color indexed="55"/>
      </top>
      <bottom style="thin">
        <color auto="1"/>
      </bottom>
      <diagonal/>
    </border>
    <border>
      <left style="thin">
        <color auto="1"/>
      </left>
      <right style="thin">
        <color indexed="55"/>
      </right>
      <top style="thin">
        <color indexed="23"/>
      </top>
      <bottom style="thin">
        <color auto="1"/>
      </bottom>
      <diagonal/>
    </border>
    <border>
      <left style="thin">
        <color indexed="55"/>
      </left>
      <right style="thin">
        <color indexed="55"/>
      </right>
      <top style="thin">
        <color indexed="23"/>
      </top>
      <bottom style="thin">
        <color auto="1"/>
      </bottom>
      <diagonal/>
    </border>
    <border>
      <left style="thin">
        <color indexed="55"/>
      </left>
      <right style="thin">
        <color auto="1"/>
      </right>
      <top style="thin">
        <color indexed="23"/>
      </top>
      <bottom style="thin">
        <color auto="1"/>
      </bottom>
      <diagonal/>
    </border>
    <border>
      <left style="medium">
        <color indexed="55"/>
      </left>
      <right/>
      <top style="medium">
        <color indexed="55"/>
      </top>
      <bottom/>
      <diagonal/>
    </border>
    <border>
      <left style="thin">
        <color auto="1"/>
      </left>
      <right/>
      <top/>
      <bottom/>
      <diagonal/>
    </border>
    <border>
      <left style="thin">
        <color indexed="23"/>
      </left>
      <right style="thin">
        <color indexed="55"/>
      </right>
      <top style="thin">
        <color auto="1"/>
      </top>
      <bottom style="thin">
        <color indexed="55"/>
      </bottom>
      <diagonal/>
    </border>
    <border>
      <left style="thin">
        <color auto="1"/>
      </left>
      <right style="thin">
        <color indexed="55"/>
      </right>
      <top style="thin">
        <color indexed="55"/>
      </top>
      <bottom/>
      <diagonal/>
    </border>
    <border>
      <left/>
      <right/>
      <top/>
      <bottom style="hair">
        <color auto="1"/>
      </bottom>
      <diagonal/>
    </border>
    <border>
      <left style="thin">
        <color indexed="23"/>
      </left>
      <right style="medium">
        <color auto="1"/>
      </right>
      <top style="medium">
        <color auto="1"/>
      </top>
      <bottom style="thin">
        <color indexed="23"/>
      </bottom>
      <diagonal/>
    </border>
    <border>
      <left style="thin">
        <color indexed="23"/>
      </left>
      <right style="medium">
        <color auto="1"/>
      </right>
      <top/>
      <bottom style="thin">
        <color indexed="23"/>
      </bottom>
      <diagonal/>
    </border>
    <border>
      <left style="thin">
        <color indexed="23"/>
      </left>
      <right style="medium">
        <color auto="1"/>
      </right>
      <top style="thin">
        <color indexed="23"/>
      </top>
      <bottom style="thin">
        <color indexed="23"/>
      </bottom>
      <diagonal/>
    </border>
    <border>
      <left style="thin">
        <color indexed="23"/>
      </left>
      <right style="medium">
        <color auto="1"/>
      </right>
      <top style="thin">
        <color indexed="23"/>
      </top>
      <bottom style="medium">
        <color auto="1"/>
      </bottom>
      <diagonal/>
    </border>
    <border>
      <left style="thin">
        <color indexed="23"/>
      </left>
      <right style="medium">
        <color auto="1"/>
      </right>
      <top style="thin">
        <color indexed="23"/>
      </top>
      <bottom/>
      <diagonal/>
    </border>
    <border>
      <left style="thin">
        <color indexed="23"/>
      </left>
      <right style="medium">
        <color auto="1"/>
      </right>
      <top/>
      <bottom style="medium">
        <color auto="1"/>
      </bottom>
      <diagonal/>
    </border>
    <border>
      <left style="thin">
        <color auto="1"/>
      </left>
      <right style="thin">
        <color indexed="23"/>
      </right>
      <top style="thin">
        <color auto="1"/>
      </top>
      <bottom style="medium">
        <color auto="1"/>
      </bottom>
      <diagonal/>
    </border>
    <border>
      <left style="thin">
        <color indexed="23"/>
      </left>
      <right style="thin">
        <color indexed="23"/>
      </right>
      <top style="thin">
        <color auto="1"/>
      </top>
      <bottom style="medium">
        <color auto="1"/>
      </bottom>
      <diagonal/>
    </border>
    <border>
      <left style="thin">
        <color indexed="23"/>
      </left>
      <right style="thin">
        <color auto="1"/>
      </right>
      <top style="thin">
        <color auto="1"/>
      </top>
      <bottom style="medium">
        <color auto="1"/>
      </bottom>
      <diagonal/>
    </border>
    <border>
      <left/>
      <right/>
      <top/>
      <bottom style="thick">
        <color indexed="51"/>
      </bottom>
      <diagonal/>
    </border>
    <border>
      <left style="thin">
        <color indexed="48"/>
      </left>
      <right/>
      <top style="thin">
        <color indexed="48"/>
      </top>
      <bottom style="thin">
        <color indexed="48"/>
      </bottom>
      <diagonal/>
    </border>
    <border>
      <left/>
      <right style="thin">
        <color indexed="48"/>
      </right>
      <top style="thin">
        <color indexed="48"/>
      </top>
      <bottom style="thin">
        <color indexed="48"/>
      </bottom>
      <diagonal/>
    </border>
    <border>
      <left style="thin">
        <color indexed="23"/>
      </left>
      <right style="thin">
        <color auto="1"/>
      </right>
      <top style="medium">
        <color auto="1"/>
      </top>
      <bottom/>
      <diagonal/>
    </border>
    <border>
      <left style="thin">
        <color indexed="23"/>
      </left>
      <right style="thin">
        <color auto="1"/>
      </right>
      <top/>
      <bottom/>
      <diagonal/>
    </border>
    <border>
      <left style="thin">
        <color indexed="23"/>
      </left>
      <right style="thin">
        <color auto="1"/>
      </right>
      <top/>
      <bottom style="medium">
        <color auto="1"/>
      </bottom>
      <diagonal/>
    </border>
    <border>
      <left style="medium">
        <color indexed="55"/>
      </left>
      <right/>
      <top style="thin">
        <color indexed="55"/>
      </top>
      <bottom style="medium">
        <color indexed="55"/>
      </bottom>
      <diagonal/>
    </border>
    <border>
      <left/>
      <right style="medium">
        <color indexed="55"/>
      </right>
      <top style="thin">
        <color indexed="55"/>
      </top>
      <bottom style="medium">
        <color indexed="55"/>
      </bottom>
      <diagonal/>
    </border>
    <border>
      <left style="thin">
        <color indexed="23"/>
      </left>
      <right/>
      <top style="thin">
        <color auto="1"/>
      </top>
      <bottom style="medium">
        <color auto="1"/>
      </bottom>
      <diagonal/>
    </border>
    <border>
      <left/>
      <right style="thin">
        <color indexed="23"/>
      </right>
      <top style="thin">
        <color auto="1"/>
      </top>
      <bottom style="medium">
        <color auto="1"/>
      </bottom>
      <diagonal/>
    </border>
    <border>
      <left style="medium">
        <color auto="1"/>
      </left>
      <right/>
      <top/>
      <bottom/>
      <diagonal/>
    </border>
    <border>
      <left style="thin">
        <color auto="1"/>
      </left>
      <right style="thin">
        <color indexed="23"/>
      </right>
      <top style="medium">
        <color auto="1"/>
      </top>
      <bottom/>
      <diagonal/>
    </border>
    <border>
      <left style="thin">
        <color auto="1"/>
      </left>
      <right style="thin">
        <color indexed="23"/>
      </right>
      <top/>
      <bottom/>
      <diagonal/>
    </border>
    <border>
      <left style="thin">
        <color auto="1"/>
      </left>
      <right style="thin">
        <color indexed="23"/>
      </right>
      <top/>
      <bottom style="medium">
        <color auto="1"/>
      </bottom>
      <diagonal/>
    </border>
    <border>
      <left/>
      <right style="medium">
        <color indexed="55"/>
      </right>
      <top/>
      <bottom/>
      <diagonal/>
    </border>
    <border>
      <left style="medium">
        <color indexed="55"/>
      </left>
      <right/>
      <top style="medium">
        <color indexed="55"/>
      </top>
      <bottom style="thin">
        <color indexed="55"/>
      </bottom>
      <diagonal/>
    </border>
    <border>
      <left/>
      <right/>
      <top style="medium">
        <color indexed="55"/>
      </top>
      <bottom style="thin">
        <color indexed="55"/>
      </bottom>
      <diagonal/>
    </border>
    <border>
      <left/>
      <right style="medium">
        <color indexed="55"/>
      </right>
      <top style="medium">
        <color indexed="55"/>
      </top>
      <bottom style="thin">
        <color indexed="55"/>
      </bottom>
      <diagonal/>
    </border>
    <border>
      <left style="medium">
        <color indexed="55"/>
      </left>
      <right/>
      <top style="thin">
        <color indexed="55"/>
      </top>
      <bottom style="thin">
        <color indexed="55"/>
      </bottom>
      <diagonal/>
    </border>
    <border>
      <left/>
      <right/>
      <top style="thin">
        <color indexed="55"/>
      </top>
      <bottom style="thin">
        <color indexed="55"/>
      </bottom>
      <diagonal/>
    </border>
    <border>
      <left/>
      <right style="medium">
        <color indexed="55"/>
      </right>
      <top style="thin">
        <color indexed="55"/>
      </top>
      <bottom style="thin">
        <color indexed="55"/>
      </bottom>
      <diagonal/>
    </border>
    <border>
      <left style="medium">
        <color indexed="55"/>
      </left>
      <right/>
      <top style="thin">
        <color indexed="55"/>
      </top>
      <bottom/>
      <diagonal/>
    </border>
    <border>
      <left/>
      <right/>
      <top style="thin">
        <color indexed="55"/>
      </top>
      <bottom/>
      <diagonal/>
    </border>
    <border>
      <left/>
      <right style="medium">
        <color indexed="55"/>
      </right>
      <top style="thin">
        <color indexed="55"/>
      </top>
      <bottom/>
      <diagonal/>
    </border>
    <border>
      <left/>
      <right/>
      <top style="thin">
        <color indexed="55"/>
      </top>
      <bottom style="medium">
        <color indexed="55"/>
      </bottom>
      <diagonal/>
    </border>
    <border>
      <left style="medium">
        <color auto="1"/>
      </left>
      <right style="thin">
        <color indexed="23"/>
      </right>
      <top style="medium">
        <color auto="1"/>
      </top>
      <bottom/>
      <diagonal/>
    </border>
    <border>
      <left style="medium">
        <color auto="1"/>
      </left>
      <right style="thin">
        <color indexed="23"/>
      </right>
      <top/>
      <bottom/>
      <diagonal/>
    </border>
    <border>
      <left style="medium">
        <color auto="1"/>
      </left>
      <right style="thin">
        <color indexed="23"/>
      </right>
      <top/>
      <bottom style="medium">
        <color auto="1"/>
      </bottom>
      <diagonal/>
    </border>
    <border>
      <left style="medium">
        <color auto="1"/>
      </left>
      <right style="thin">
        <color indexed="23"/>
      </right>
      <top style="medium">
        <color auto="1"/>
      </top>
      <bottom style="thin">
        <color indexed="23"/>
      </bottom>
      <diagonal/>
    </border>
    <border>
      <left style="medium">
        <color auto="1"/>
      </left>
      <right style="thin">
        <color indexed="23"/>
      </right>
      <top/>
      <bottom style="thin">
        <color indexed="23"/>
      </bottom>
      <diagonal/>
    </border>
    <border>
      <left style="medium">
        <color auto="1"/>
      </left>
      <right style="thin">
        <color indexed="23"/>
      </right>
      <top style="thin">
        <color indexed="23"/>
      </top>
      <bottom style="thin">
        <color indexed="23"/>
      </bottom>
      <diagonal/>
    </border>
    <border>
      <left style="medium">
        <color auto="1"/>
      </left>
      <right style="thin">
        <color indexed="23"/>
      </right>
      <top style="thin">
        <color indexed="23"/>
      </top>
      <bottom/>
      <diagonal/>
    </border>
    <border>
      <left style="medium">
        <color auto="1"/>
      </left>
      <right style="thin">
        <color indexed="23"/>
      </right>
      <top style="thin">
        <color indexed="23"/>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indexed="23"/>
      </bottom>
      <diagonal/>
    </border>
    <border>
      <left/>
      <right/>
      <top style="thick">
        <color indexed="51"/>
      </top>
      <bottom style="thin">
        <color indexed="23"/>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auto="1"/>
      </right>
      <top style="thin">
        <color indexed="23"/>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auto="1"/>
      </right>
      <top/>
      <bottom style="thin">
        <color theme="0" tint="-0.499984740745262"/>
      </bottom>
      <diagonal/>
    </border>
    <border>
      <left style="thin">
        <color theme="3" tint="0.39997558519241921"/>
      </left>
      <right style="thin">
        <color theme="3" tint="0.39997558519241921"/>
      </right>
      <top style="thin">
        <color theme="3" tint="0.39997558519241921"/>
      </top>
      <bottom style="thin">
        <color theme="3" tint="0.39997558519241921"/>
      </bottom>
      <diagonal/>
    </border>
    <border>
      <left/>
      <right/>
      <top style="thin">
        <color theme="3" tint="0.39997558519241921"/>
      </top>
      <bottom style="thin">
        <color theme="3" tint="0.39997558519241921"/>
      </bottom>
      <diagonal/>
    </border>
    <border>
      <left/>
      <right style="thin">
        <color theme="3" tint="0.39997558519241921"/>
      </right>
      <top style="thin">
        <color theme="3" tint="0.39997558519241921"/>
      </top>
      <bottom style="thin">
        <color theme="3" tint="0.39997558519241921"/>
      </bottom>
      <diagonal/>
    </border>
    <border>
      <left style="thin">
        <color theme="3" tint="0.39997558519241921"/>
      </left>
      <right style="thin">
        <color theme="3" tint="0.39997558519241921"/>
      </right>
      <top style="thin">
        <color theme="3" tint="0.39997558519241921"/>
      </top>
      <bottom/>
      <diagonal/>
    </border>
    <border>
      <left/>
      <right/>
      <top/>
      <bottom style="thin">
        <color theme="3" tint="0.39997558519241921"/>
      </bottom>
      <diagonal/>
    </border>
    <border>
      <left/>
      <right style="thin">
        <color theme="3" tint="0.39997558519241921"/>
      </right>
      <top/>
      <bottom style="thin">
        <color theme="3" tint="0.39997558519241921"/>
      </bottom>
      <diagonal/>
    </border>
    <border>
      <left style="thin">
        <color theme="3" tint="0.39997558519241921"/>
      </left>
      <right style="thin">
        <color theme="3" tint="0.39997558519241921"/>
      </right>
      <top/>
      <bottom style="thin">
        <color theme="3" tint="0.39997558519241921"/>
      </bottom>
      <diagonal/>
    </border>
    <border>
      <left style="thin">
        <color theme="3" tint="0.39997558519241921"/>
      </left>
      <right style="thin">
        <color theme="3" tint="0.39997558519241921"/>
      </right>
      <top/>
      <bottom/>
      <diagonal/>
    </border>
    <border>
      <left style="thin">
        <color theme="3" tint="0.39997558519241921"/>
      </left>
      <right/>
      <top style="thin">
        <color theme="3" tint="0.39997558519241921"/>
      </top>
      <bottom style="thin">
        <color theme="3" tint="0.39997558519241921"/>
      </bottom>
      <diagonal/>
    </border>
    <border>
      <left style="thin">
        <color theme="3" tint="0.39997558519241921"/>
      </left>
      <right/>
      <top/>
      <bottom style="thin">
        <color theme="3" tint="0.39997558519241921"/>
      </bottom>
      <diagonal/>
    </border>
    <border>
      <left style="thin">
        <color indexed="23"/>
      </left>
      <right style="thin">
        <color indexed="23"/>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23"/>
      </left>
      <right style="thin">
        <color indexed="23"/>
      </right>
      <top style="thin">
        <color indexed="23"/>
      </top>
      <bottom style="thin">
        <color auto="1"/>
      </bottom>
      <diagonal/>
    </border>
    <border>
      <left style="thin">
        <color indexed="23"/>
      </left>
      <right style="thin">
        <color auto="1"/>
      </right>
      <top/>
      <bottom style="thin">
        <color auto="1"/>
      </bottom>
      <diagonal/>
    </border>
    <border>
      <left style="thin">
        <color auto="1"/>
      </left>
      <right style="thin">
        <color indexed="22"/>
      </right>
      <top style="thin">
        <color auto="1"/>
      </top>
      <bottom style="thin">
        <color auto="1"/>
      </bottom>
      <diagonal/>
    </border>
    <border>
      <left style="thin">
        <color indexed="22"/>
      </left>
      <right style="thin">
        <color indexed="22"/>
      </right>
      <top style="thin">
        <color auto="1"/>
      </top>
      <bottom style="thin">
        <color auto="1"/>
      </bottom>
      <diagonal/>
    </border>
    <border>
      <left style="thin">
        <color indexed="22"/>
      </left>
      <right style="thin">
        <color auto="1"/>
      </right>
      <top style="thin">
        <color auto="1"/>
      </top>
      <bottom style="thin">
        <color auto="1"/>
      </bottom>
      <diagonal/>
    </border>
    <border>
      <left/>
      <right style="thin">
        <color indexed="22"/>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theme="0" tint="-0.499984740745262"/>
      </left>
      <right style="thin">
        <color theme="0" tint="-0.499984740745262"/>
      </right>
      <top style="thin">
        <color theme="0" tint="-0.499984740745262"/>
      </top>
      <bottom style="medium">
        <color auto="1"/>
      </bottom>
      <diagonal/>
    </border>
    <border>
      <left style="thin">
        <color theme="0" tint="-0.499984740745262"/>
      </left>
      <right style="thin">
        <color theme="0" tint="-0.499984740745262"/>
      </right>
      <top/>
      <bottom style="medium">
        <color auto="1"/>
      </bottom>
      <diagonal/>
    </border>
    <border>
      <left style="thin">
        <color theme="0" tint="-0.499984740745262"/>
      </left>
      <right style="thin">
        <color auto="1"/>
      </right>
      <top style="thin">
        <color indexed="23"/>
      </top>
      <bottom style="medium">
        <color auto="1"/>
      </bottom>
      <diagonal/>
    </border>
    <border>
      <left style="thin">
        <color theme="0" tint="-0.499984740745262"/>
      </left>
      <right style="thin">
        <color theme="0" tint="-0.499984740745262"/>
      </right>
      <top style="medium">
        <color auto="1"/>
      </top>
      <bottom style="thin">
        <color theme="0" tint="-0.499984740745262"/>
      </bottom>
      <diagonal/>
    </border>
    <border>
      <left style="thin">
        <color indexed="23"/>
      </left>
      <right style="thin">
        <color indexed="23"/>
      </right>
      <top/>
      <bottom style="thin">
        <color auto="1"/>
      </bottom>
      <diagonal/>
    </border>
    <border>
      <left style="thin">
        <color theme="0" tint="-0.499984740745262"/>
      </left>
      <right style="thin">
        <color theme="0" tint="-0.499984740745262"/>
      </right>
      <top/>
      <bottom style="thin">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theme="0" tint="-0.499984740745262"/>
      </left>
      <right style="thin">
        <color auto="1"/>
      </right>
      <top style="thin">
        <color auto="1"/>
      </top>
      <bottom style="thin">
        <color auto="1"/>
      </bottom>
      <diagonal/>
    </border>
    <border>
      <left style="thin">
        <color theme="0" tint="-0.499984740745262"/>
      </left>
      <right style="thin">
        <color auto="1"/>
      </right>
      <top/>
      <bottom style="medium">
        <color auto="1"/>
      </bottom>
      <diagonal/>
    </border>
    <border>
      <left style="thin">
        <color indexed="23"/>
      </left>
      <right style="thin">
        <color indexed="23"/>
      </right>
      <top style="thin">
        <color auto="1"/>
      </top>
      <bottom style="thin">
        <color auto="1"/>
      </bottom>
      <diagonal/>
    </border>
    <border>
      <left style="thin">
        <color theme="0" tint="-0.499984740745262"/>
      </left>
      <right style="thin">
        <color theme="0" tint="-0.499984740745262"/>
      </right>
      <top style="thin">
        <color auto="1"/>
      </top>
      <bottom style="thin">
        <color auto="1"/>
      </bottom>
      <diagonal/>
    </border>
    <border>
      <left style="thin">
        <color theme="0" tint="-0.499984740745262"/>
      </left>
      <right style="thin">
        <color auto="1"/>
      </right>
      <top style="thin">
        <color indexed="23"/>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indexed="23"/>
      </left>
      <right style="hair">
        <color auto="1"/>
      </right>
      <top style="thin">
        <color indexed="23"/>
      </top>
      <bottom style="thin">
        <color indexed="23"/>
      </bottom>
      <diagonal/>
    </border>
    <border>
      <left style="hair">
        <color auto="1"/>
      </left>
      <right style="hair">
        <color auto="1"/>
      </right>
      <top style="thin">
        <color indexed="23"/>
      </top>
      <bottom style="thin">
        <color indexed="23"/>
      </bottom>
      <diagonal/>
    </border>
    <border>
      <left/>
      <right style="hair">
        <color auto="1"/>
      </right>
      <top/>
      <bottom/>
      <diagonal/>
    </border>
    <border>
      <left style="hair">
        <color auto="1"/>
      </left>
      <right style="hair">
        <color auto="1"/>
      </right>
      <top/>
      <bottom/>
      <diagonal/>
    </border>
    <border>
      <left style="hair">
        <color auto="1"/>
      </left>
      <right/>
      <top/>
      <bottom/>
      <diagonal/>
    </border>
  </borders>
  <cellStyleXfs count="6">
    <xf numFmtId="0" fontId="0" fillId="0" borderId="0"/>
    <xf numFmtId="0" fontId="46" fillId="0" borderId="0" applyNumberFormat="0" applyFill="0" applyBorder="0" applyAlignment="0" applyProtection="0">
      <alignment vertical="top"/>
      <protection locked="0"/>
    </xf>
    <xf numFmtId="0" fontId="2" fillId="0" borderId="0"/>
    <xf numFmtId="0" fontId="2" fillId="0" borderId="0"/>
    <xf numFmtId="0" fontId="2" fillId="0" borderId="0"/>
    <xf numFmtId="9" fontId="4" fillId="0" borderId="0" applyFont="0" applyFill="0" applyBorder="0" applyAlignment="0" applyProtection="0"/>
  </cellStyleXfs>
  <cellXfs count="415">
    <xf numFmtId="0" fontId="0" fillId="0" borderId="0" xfId="0"/>
    <xf numFmtId="0" fontId="5" fillId="0" borderId="0" xfId="1" applyFont="1" applyAlignment="1" applyProtection="1">
      <alignment vertical="center"/>
    </xf>
    <xf numFmtId="0" fontId="0" fillId="0" borderId="0" xfId="0" applyAlignment="1">
      <alignment vertical="center"/>
    </xf>
    <xf numFmtId="9" fontId="30" fillId="3" borderId="3" xfId="5" applyFont="1" applyFill="1" applyBorder="1" applyAlignment="1" applyProtection="1">
      <alignment horizontal="center" vertical="center"/>
      <protection locked="0"/>
    </xf>
    <xf numFmtId="0" fontId="38" fillId="4" borderId="4" xfId="0" applyFont="1" applyFill="1" applyBorder="1" applyAlignment="1" applyProtection="1">
      <alignment horizontal="center" vertical="center"/>
      <protection locked="0"/>
    </xf>
    <xf numFmtId="0" fontId="37" fillId="4" borderId="4" xfId="0" applyFont="1" applyFill="1" applyBorder="1" applyAlignment="1" applyProtection="1">
      <alignment horizontal="center" vertical="center"/>
      <protection locked="0"/>
    </xf>
    <xf numFmtId="49" fontId="6" fillId="0" borderId="5" xfId="0" applyNumberFormat="1" applyFont="1" applyFill="1" applyBorder="1" applyAlignment="1" applyProtection="1">
      <alignment horizontal="center" vertical="center"/>
      <protection locked="0"/>
    </xf>
    <xf numFmtId="49" fontId="6" fillId="0" borderId="6" xfId="0" applyNumberFormat="1" applyFont="1" applyFill="1" applyBorder="1" applyAlignment="1" applyProtection="1">
      <alignment horizontal="center" vertical="center"/>
      <protection locked="0"/>
    </xf>
    <xf numFmtId="49" fontId="6" fillId="0" borderId="1" xfId="0" applyNumberFormat="1" applyFont="1" applyFill="1" applyBorder="1" applyAlignment="1" applyProtection="1">
      <alignment horizontal="center" vertical="center"/>
      <protection locked="0"/>
    </xf>
    <xf numFmtId="49" fontId="6" fillId="0" borderId="7" xfId="0" applyNumberFormat="1" applyFont="1" applyFill="1" applyBorder="1" applyAlignment="1" applyProtection="1">
      <alignment horizontal="center" vertical="center"/>
      <protection locked="0"/>
    </xf>
    <xf numFmtId="49" fontId="6" fillId="0" borderId="8" xfId="0" applyNumberFormat="1" applyFont="1" applyFill="1" applyBorder="1" applyAlignment="1" applyProtection="1">
      <alignment horizontal="center" vertical="center"/>
      <protection locked="0"/>
    </xf>
    <xf numFmtId="49" fontId="6" fillId="8" borderId="1" xfId="0" applyNumberFormat="1" applyFont="1" applyFill="1" applyBorder="1" applyAlignment="1" applyProtection="1">
      <alignment horizontal="center" vertical="center"/>
      <protection locked="0"/>
    </xf>
    <xf numFmtId="49" fontId="6" fillId="8" borderId="6" xfId="0" applyNumberFormat="1" applyFont="1" applyFill="1" applyBorder="1" applyAlignment="1" applyProtection="1">
      <alignment horizontal="center" vertical="center"/>
      <protection locked="0"/>
    </xf>
    <xf numFmtId="49" fontId="6" fillId="8" borderId="7" xfId="0" applyNumberFormat="1" applyFont="1" applyFill="1" applyBorder="1" applyAlignment="1" applyProtection="1">
      <alignment horizontal="center" vertical="center"/>
      <protection locked="0"/>
    </xf>
    <xf numFmtId="49" fontId="6" fillId="8" borderId="5" xfId="0" applyNumberFormat="1" applyFont="1" applyFill="1" applyBorder="1" applyAlignment="1" applyProtection="1">
      <alignment horizontal="center" vertical="center"/>
      <protection locked="0"/>
    </xf>
    <xf numFmtId="49" fontId="6" fillId="0" borderId="9" xfId="0" applyNumberFormat="1" applyFont="1" applyFill="1" applyBorder="1" applyAlignment="1" applyProtection="1">
      <alignment horizontal="center" vertical="center"/>
      <protection locked="0"/>
    </xf>
    <xf numFmtId="0" fontId="4" fillId="0" borderId="0" xfId="0" applyFont="1" applyAlignment="1" applyProtection="1">
      <alignment vertical="center"/>
    </xf>
    <xf numFmtId="0" fontId="9" fillId="0" borderId="0" xfId="0" applyFont="1" applyAlignment="1" applyProtection="1">
      <alignment vertical="center"/>
    </xf>
    <xf numFmtId="0" fontId="11" fillId="2" borderId="7" xfId="0" applyFont="1" applyFill="1" applyBorder="1" applyAlignment="1" applyProtection="1">
      <alignment horizontal="center" vertical="center" wrapText="1"/>
    </xf>
    <xf numFmtId="0" fontId="8" fillId="2" borderId="5" xfId="0" applyFont="1" applyFill="1" applyBorder="1" applyAlignment="1" applyProtection="1">
      <alignment horizontal="right" vertical="center" wrapText="1"/>
    </xf>
    <xf numFmtId="0" fontId="11" fillId="0" borderId="5" xfId="0" applyFont="1" applyFill="1" applyBorder="1" applyAlignment="1" applyProtection="1">
      <alignment vertical="center" wrapText="1"/>
    </xf>
    <xf numFmtId="0" fontId="8" fillId="2" borderId="6" xfId="0" applyFont="1" applyFill="1" applyBorder="1" applyAlignment="1" applyProtection="1">
      <alignment horizontal="right" vertical="center" wrapText="1"/>
    </xf>
    <xf numFmtId="0" fontId="12" fillId="0" borderId="6" xfId="0" applyFont="1" applyFill="1" applyBorder="1" applyAlignment="1" applyProtection="1">
      <alignment vertical="center" wrapText="1"/>
    </xf>
    <xf numFmtId="0" fontId="3" fillId="0" borderId="1" xfId="0" applyFont="1" applyFill="1" applyBorder="1" applyAlignment="1" applyProtection="1">
      <alignment vertical="center" wrapText="1"/>
    </xf>
    <xf numFmtId="0" fontId="12" fillId="0" borderId="1" xfId="0" applyFont="1" applyFill="1" applyBorder="1" applyAlignment="1" applyProtection="1">
      <alignment vertical="center" wrapText="1"/>
    </xf>
    <xf numFmtId="0" fontId="12" fillId="0" borderId="7" xfId="0" applyFont="1" applyFill="1" applyBorder="1" applyAlignment="1" applyProtection="1">
      <alignment vertical="center" wrapText="1"/>
    </xf>
    <xf numFmtId="0" fontId="3" fillId="0" borderId="6" xfId="0" applyFont="1" applyFill="1" applyBorder="1" applyAlignment="1" applyProtection="1">
      <alignment vertical="center" wrapText="1"/>
    </xf>
    <xf numFmtId="0" fontId="8" fillId="2" borderId="7" xfId="0" applyFont="1" applyFill="1" applyBorder="1" applyAlignment="1" applyProtection="1">
      <alignment horizontal="right" vertical="center" wrapText="1"/>
    </xf>
    <xf numFmtId="0" fontId="17" fillId="0" borderId="0" xfId="0" applyFont="1" applyFill="1" applyBorder="1" applyAlignment="1" applyProtection="1">
      <alignment horizontal="center" vertical="center" textRotation="90" wrapText="1"/>
    </xf>
    <xf numFmtId="0" fontId="8" fillId="0" borderId="0" xfId="0" applyFont="1" applyFill="1" applyBorder="1" applyAlignment="1" applyProtection="1">
      <alignment horizontal="right" vertical="center" wrapText="1"/>
    </xf>
    <xf numFmtId="0" fontId="12" fillId="0" borderId="0" xfId="0" applyFont="1" applyFill="1" applyBorder="1" applyAlignment="1" applyProtection="1">
      <alignment vertical="center" wrapText="1"/>
    </xf>
    <xf numFmtId="0" fontId="13" fillId="0" borderId="0" xfId="0" applyFont="1" applyFill="1" applyBorder="1" applyAlignment="1" applyProtection="1">
      <alignment vertical="center" wrapText="1"/>
    </xf>
    <xf numFmtId="49" fontId="6" fillId="0" borderId="0" xfId="0" applyNumberFormat="1" applyFont="1" applyFill="1" applyBorder="1" applyAlignment="1" applyProtection="1">
      <alignment horizontal="center" vertical="center"/>
    </xf>
    <xf numFmtId="49" fontId="6" fillId="0" borderId="10" xfId="0" applyNumberFormat="1" applyFont="1" applyFill="1" applyBorder="1" applyAlignment="1" applyProtection="1">
      <alignment horizontal="center" vertical="center"/>
    </xf>
    <xf numFmtId="0" fontId="6" fillId="0" borderId="0" xfId="0" applyFont="1" applyBorder="1" applyAlignment="1" applyProtection="1">
      <alignment vertical="center"/>
    </xf>
    <xf numFmtId="0" fontId="6" fillId="5" borderId="0" xfId="0" applyFont="1" applyFill="1" applyBorder="1" applyAlignment="1" applyProtection="1">
      <alignment horizontal="center" vertical="center" wrapText="1"/>
    </xf>
    <xf numFmtId="0" fontId="6" fillId="0" borderId="0" xfId="0" applyFont="1" applyBorder="1" applyAlignment="1" applyProtection="1">
      <alignment vertical="center" wrapText="1"/>
    </xf>
    <xf numFmtId="0" fontId="6" fillId="2" borderId="11" xfId="0" applyFont="1" applyFill="1" applyBorder="1" applyAlignment="1" applyProtection="1">
      <alignment vertical="center" wrapText="1"/>
    </xf>
    <xf numFmtId="0" fontId="6" fillId="2" borderId="12" xfId="0" applyFont="1" applyFill="1" applyBorder="1" applyAlignment="1" applyProtection="1">
      <alignment vertical="center"/>
    </xf>
    <xf numFmtId="0" fontId="6" fillId="2" borderId="13" xfId="0" applyFont="1" applyFill="1" applyBorder="1" applyAlignment="1" applyProtection="1">
      <alignment vertical="center"/>
    </xf>
    <xf numFmtId="0" fontId="6" fillId="2" borderId="14" xfId="0" applyFont="1" applyFill="1" applyBorder="1" applyAlignment="1" applyProtection="1">
      <alignment vertical="center" wrapText="1"/>
    </xf>
    <xf numFmtId="0" fontId="6" fillId="2" borderId="15" xfId="0" applyFont="1" applyFill="1" applyBorder="1" applyAlignment="1" applyProtection="1">
      <alignment vertical="center"/>
    </xf>
    <xf numFmtId="0" fontId="6" fillId="2" borderId="16" xfId="0" applyFont="1" applyFill="1" applyBorder="1" applyAlignment="1" applyProtection="1">
      <alignment vertical="center"/>
    </xf>
    <xf numFmtId="0" fontId="6" fillId="2" borderId="17" xfId="0" applyFont="1" applyFill="1" applyBorder="1" applyAlignment="1" applyProtection="1">
      <alignment vertical="center"/>
    </xf>
    <xf numFmtId="0" fontId="6" fillId="2" borderId="18" xfId="0" applyFont="1" applyFill="1" applyBorder="1" applyAlignment="1" applyProtection="1">
      <alignment vertical="center" wrapText="1"/>
    </xf>
    <xf numFmtId="0" fontId="6" fillId="2" borderId="19" xfId="0" applyFont="1" applyFill="1" applyBorder="1" applyAlignment="1" applyProtection="1">
      <alignment vertical="center"/>
    </xf>
    <xf numFmtId="0" fontId="6" fillId="2" borderId="20" xfId="0" applyFont="1" applyFill="1" applyBorder="1" applyAlignment="1" applyProtection="1">
      <alignment vertical="center"/>
    </xf>
    <xf numFmtId="0" fontId="6" fillId="2" borderId="21" xfId="0" applyFont="1" applyFill="1" applyBorder="1" applyAlignment="1" applyProtection="1">
      <alignment vertical="center"/>
    </xf>
    <xf numFmtId="0" fontId="14" fillId="3" borderId="22" xfId="0" applyFont="1" applyFill="1" applyBorder="1" applyAlignment="1" applyProtection="1">
      <alignment vertical="center" wrapText="1"/>
    </xf>
    <xf numFmtId="0" fontId="14" fillId="3" borderId="23" xfId="0" applyFont="1" applyFill="1" applyBorder="1" applyAlignment="1" applyProtection="1">
      <alignment vertical="center"/>
    </xf>
    <xf numFmtId="0" fontId="6" fillId="0" borderId="10" xfId="0" applyFont="1" applyBorder="1" applyAlignment="1" applyProtection="1">
      <alignment vertical="center"/>
    </xf>
    <xf numFmtId="0" fontId="6" fillId="0" borderId="22" xfId="0" applyFont="1" applyBorder="1" applyAlignment="1" applyProtection="1">
      <alignment vertical="center" wrapText="1"/>
    </xf>
    <xf numFmtId="0" fontId="6" fillId="0" borderId="23" xfId="0" applyFont="1" applyBorder="1" applyAlignment="1" applyProtection="1">
      <alignment vertical="center"/>
    </xf>
    <xf numFmtId="0" fontId="6" fillId="0" borderId="24" xfId="0" applyFont="1" applyBorder="1" applyAlignment="1" applyProtection="1">
      <alignment vertical="center"/>
    </xf>
    <xf numFmtId="0" fontId="6" fillId="0" borderId="25" xfId="0" applyFont="1" applyBorder="1" applyAlignment="1" applyProtection="1">
      <alignment vertical="center"/>
    </xf>
    <xf numFmtId="0" fontId="6" fillId="0" borderId="0" xfId="0" applyFont="1" applyAlignment="1" applyProtection="1">
      <alignment vertical="center"/>
    </xf>
    <xf numFmtId="0" fontId="6" fillId="0" borderId="0" xfId="0" applyFont="1" applyAlignment="1" applyProtection="1">
      <alignment horizontal="center" vertical="center"/>
    </xf>
    <xf numFmtId="0" fontId="6" fillId="0" borderId="0" xfId="0" applyFont="1" applyAlignment="1" applyProtection="1">
      <alignment horizontal="justify" vertical="center"/>
    </xf>
    <xf numFmtId="0" fontId="17" fillId="3" borderId="26" xfId="0" applyFont="1" applyFill="1" applyBorder="1" applyAlignment="1" applyProtection="1">
      <alignment vertical="center" wrapText="1"/>
    </xf>
    <xf numFmtId="0" fontId="14" fillId="3" borderId="12" xfId="0" applyFont="1" applyFill="1" applyBorder="1" applyAlignment="1" applyProtection="1">
      <alignment horizontal="center" vertical="center"/>
    </xf>
    <xf numFmtId="0" fontId="14" fillId="3" borderId="13" xfId="0" applyFont="1" applyFill="1" applyBorder="1" applyAlignment="1" applyProtection="1">
      <alignment horizontal="center" vertical="center"/>
    </xf>
    <xf numFmtId="0" fontId="6" fillId="0" borderId="27" xfId="0" applyFont="1" applyBorder="1" applyAlignment="1" applyProtection="1">
      <alignment vertical="center" wrapText="1"/>
    </xf>
    <xf numFmtId="1" fontId="6" fillId="0" borderId="16" xfId="0" applyNumberFormat="1" applyFont="1" applyBorder="1" applyAlignment="1" applyProtection="1">
      <alignment horizontal="right" vertical="center"/>
    </xf>
    <xf numFmtId="1" fontId="6" fillId="0" borderId="16" xfId="0" applyNumberFormat="1" applyFont="1" applyBorder="1" applyAlignment="1" applyProtection="1">
      <alignment vertical="center"/>
    </xf>
    <xf numFmtId="1" fontId="26" fillId="2" borderId="17" xfId="0" applyNumberFormat="1" applyFont="1" applyFill="1" applyBorder="1" applyAlignment="1" applyProtection="1">
      <alignment vertical="center"/>
    </xf>
    <xf numFmtId="0" fontId="27" fillId="3" borderId="28" xfId="0" applyFont="1" applyFill="1" applyBorder="1" applyAlignment="1" applyProtection="1">
      <alignment horizontal="center" vertical="center" wrapText="1"/>
    </xf>
    <xf numFmtId="0" fontId="6" fillId="0" borderId="29" xfId="0" applyFont="1" applyFill="1" applyBorder="1" applyAlignment="1" applyProtection="1">
      <alignment horizontal="right" vertical="center"/>
    </xf>
    <xf numFmtId="0" fontId="6" fillId="0" borderId="30" xfId="0" applyFont="1" applyFill="1" applyBorder="1" applyAlignment="1" applyProtection="1">
      <alignment horizontal="right" vertical="center"/>
    </xf>
    <xf numFmtId="1" fontId="16" fillId="4" borderId="31" xfId="0" applyNumberFormat="1" applyFont="1" applyFill="1" applyBorder="1" applyAlignment="1" applyProtection="1">
      <alignment horizontal="right" vertical="center"/>
    </xf>
    <xf numFmtId="0" fontId="9" fillId="0" borderId="0" xfId="0" applyFont="1" applyBorder="1" applyAlignment="1" applyProtection="1">
      <alignment vertical="center"/>
    </xf>
    <xf numFmtId="0" fontId="4" fillId="0" borderId="0" xfId="0" applyFont="1" applyBorder="1" applyAlignment="1" applyProtection="1">
      <alignment vertical="center"/>
    </xf>
    <xf numFmtId="0" fontId="9" fillId="0" borderId="0" xfId="0" applyFont="1" applyFill="1" applyAlignment="1" applyProtection="1">
      <alignment vertical="center"/>
    </xf>
    <xf numFmtId="9" fontId="45" fillId="6" borderId="3" xfId="5" applyNumberFormat="1" applyFont="1" applyFill="1" applyBorder="1" applyAlignment="1" applyProtection="1">
      <alignment horizontal="center" vertical="center"/>
      <protection locked="0"/>
    </xf>
    <xf numFmtId="0" fontId="0" fillId="0" borderId="0" xfId="0" applyAlignment="1" applyProtection="1">
      <alignment vertical="center"/>
    </xf>
    <xf numFmtId="0" fontId="0" fillId="0" borderId="0" xfId="0" applyFill="1" applyAlignment="1" applyProtection="1">
      <alignment vertical="center"/>
    </xf>
    <xf numFmtId="9" fontId="31" fillId="7" borderId="0" xfId="0" applyNumberFormat="1" applyFont="1" applyFill="1" applyAlignment="1" applyProtection="1">
      <alignment vertical="center"/>
    </xf>
    <xf numFmtId="0" fontId="26" fillId="0" borderId="0" xfId="0" applyFont="1" applyFill="1" applyBorder="1" applyAlignment="1" applyProtection="1">
      <alignment horizontal="right" vertical="center"/>
    </xf>
    <xf numFmtId="0" fontId="30" fillId="3" borderId="0" xfId="0" applyFont="1" applyFill="1" applyAlignment="1" applyProtection="1">
      <alignment vertical="center"/>
    </xf>
    <xf numFmtId="0" fontId="9" fillId="0" borderId="0" xfId="0" applyFont="1" applyFill="1" applyBorder="1" applyAlignment="1" applyProtection="1">
      <alignment horizontal="right" vertical="center"/>
    </xf>
    <xf numFmtId="0" fontId="0" fillId="2" borderId="3" xfId="0" applyFill="1" applyBorder="1" applyAlignment="1" applyProtection="1">
      <alignment vertical="center"/>
    </xf>
    <xf numFmtId="9" fontId="32" fillId="0" borderId="0" xfId="0" applyNumberFormat="1" applyFont="1" applyAlignment="1" applyProtection="1">
      <alignment horizontal="center" vertical="center"/>
    </xf>
    <xf numFmtId="9" fontId="0" fillId="0" borderId="0" xfId="0" applyNumberFormat="1" applyAlignment="1" applyProtection="1">
      <alignment horizontal="center" vertical="center"/>
    </xf>
    <xf numFmtId="0" fontId="36" fillId="0" borderId="0" xfId="0" applyFont="1" applyFill="1" applyAlignment="1" applyProtection="1">
      <alignment vertical="center"/>
    </xf>
    <xf numFmtId="0" fontId="37" fillId="6" borderId="4" xfId="0" applyFont="1" applyFill="1" applyBorder="1" applyAlignment="1" applyProtection="1">
      <alignment horizontal="right" vertical="center"/>
    </xf>
    <xf numFmtId="0" fontId="36" fillId="0" borderId="0" xfId="0" applyFont="1" applyAlignment="1" applyProtection="1">
      <alignment vertical="center"/>
    </xf>
    <xf numFmtId="0" fontId="36" fillId="6" borderId="4" xfId="0" applyFont="1" applyFill="1" applyBorder="1" applyAlignment="1" applyProtection="1">
      <alignment horizontal="right" vertical="center"/>
    </xf>
    <xf numFmtId="49" fontId="11" fillId="0" borderId="0" xfId="0" applyNumberFormat="1" applyFont="1" applyFill="1" applyBorder="1" applyAlignment="1" applyProtection="1">
      <alignment horizontal="left" vertical="center" wrapText="1"/>
    </xf>
    <xf numFmtId="0" fontId="12" fillId="0" borderId="0" xfId="0" applyFont="1" applyBorder="1" applyAlignment="1" applyProtection="1">
      <alignment horizontal="center" vertical="center" wrapText="1"/>
    </xf>
    <xf numFmtId="0" fontId="22" fillId="0" borderId="0" xfId="0" applyFont="1" applyAlignment="1" applyProtection="1">
      <alignment vertical="center"/>
    </xf>
    <xf numFmtId="1" fontId="15" fillId="5" borderId="1" xfId="4" applyNumberFormat="1" applyFont="1" applyFill="1" applyBorder="1" applyAlignment="1" applyProtection="1">
      <alignment horizontal="center" vertical="center"/>
    </xf>
    <xf numFmtId="1" fontId="15" fillId="5" borderId="7" xfId="4" applyNumberFormat="1" applyFont="1" applyFill="1" applyBorder="1" applyAlignment="1" applyProtection="1">
      <alignment horizontal="center" vertical="center"/>
    </xf>
    <xf numFmtId="1" fontId="15" fillId="5" borderId="5" xfId="4" applyNumberFormat="1" applyFont="1" applyFill="1" applyBorder="1" applyAlignment="1" applyProtection="1">
      <alignment horizontal="center" vertical="center"/>
    </xf>
    <xf numFmtId="1" fontId="3" fillId="2" borderId="83" xfId="4" applyNumberFormat="1" applyFont="1" applyFill="1" applyBorder="1" applyAlignment="1" applyProtection="1">
      <alignment horizontal="center" vertical="center" wrapText="1"/>
    </xf>
    <xf numFmtId="1" fontId="39" fillId="5" borderId="84" xfId="4" applyNumberFormat="1" applyFont="1" applyFill="1" applyBorder="1" applyAlignment="1" applyProtection="1">
      <alignment horizontal="center" vertical="center"/>
    </xf>
    <xf numFmtId="1" fontId="16" fillId="0" borderId="0" xfId="4" applyNumberFormat="1" applyFont="1" applyFill="1" applyBorder="1" applyAlignment="1" applyProtection="1">
      <alignment horizontal="center" vertical="center" wrapText="1"/>
    </xf>
    <xf numFmtId="1" fontId="3" fillId="2" borderId="85" xfId="4" applyNumberFormat="1" applyFont="1" applyFill="1" applyBorder="1" applyAlignment="1" applyProtection="1">
      <alignment horizontal="center" vertical="center" wrapText="1"/>
    </xf>
    <xf numFmtId="1" fontId="3" fillId="2" borderId="86" xfId="4" applyNumberFormat="1" applyFont="1" applyFill="1" applyBorder="1" applyAlignment="1" applyProtection="1">
      <alignment horizontal="center" vertical="center" wrapText="1"/>
    </xf>
    <xf numFmtId="164" fontId="12" fillId="0" borderId="0" xfId="4" applyNumberFormat="1" applyFont="1" applyBorder="1" applyAlignment="1" applyProtection="1">
      <alignment horizontal="center" vertical="center" wrapText="1"/>
    </xf>
    <xf numFmtId="1" fontId="12" fillId="0" borderId="0" xfId="4" applyNumberFormat="1" applyFont="1" applyBorder="1" applyAlignment="1" applyProtection="1">
      <alignment vertical="center" wrapText="1"/>
    </xf>
    <xf numFmtId="0" fontId="19" fillId="0" borderId="33" xfId="4" applyFont="1" applyBorder="1" applyAlignment="1" applyProtection="1">
      <alignment vertical="center"/>
    </xf>
    <xf numFmtId="1" fontId="19" fillId="0" borderId="0" xfId="4" applyNumberFormat="1" applyFont="1" applyBorder="1" applyAlignment="1" applyProtection="1">
      <alignment vertical="center"/>
    </xf>
    <xf numFmtId="0" fontId="16" fillId="0" borderId="0" xfId="4" applyFont="1" applyBorder="1" applyAlignment="1" applyProtection="1">
      <alignment vertical="center"/>
    </xf>
    <xf numFmtId="164" fontId="11" fillId="0" borderId="0" xfId="4" applyNumberFormat="1" applyFont="1" applyBorder="1" applyAlignment="1" applyProtection="1">
      <alignment vertical="center"/>
    </xf>
    <xf numFmtId="0" fontId="12" fillId="0" borderId="0" xfId="4" applyFont="1" applyBorder="1" applyAlignment="1" applyProtection="1">
      <alignment vertical="center"/>
    </xf>
    <xf numFmtId="1" fontId="15" fillId="2" borderId="1" xfId="4" applyNumberFormat="1" applyFont="1" applyFill="1" applyBorder="1" applyAlignment="1" applyProtection="1">
      <alignment horizontal="center" vertical="center" wrapText="1"/>
    </xf>
    <xf numFmtId="1" fontId="15" fillId="2" borderId="7" xfId="4" applyNumberFormat="1" applyFont="1" applyFill="1" applyBorder="1" applyAlignment="1" applyProtection="1">
      <alignment horizontal="center" vertical="center" wrapText="1"/>
    </xf>
    <xf numFmtId="1" fontId="15" fillId="2" borderId="5" xfId="4" applyNumberFormat="1" applyFont="1" applyFill="1" applyBorder="1" applyAlignment="1" applyProtection="1">
      <alignment horizontal="center" vertical="center" wrapText="1"/>
    </xf>
    <xf numFmtId="0" fontId="12" fillId="0" borderId="5" xfId="0" applyFont="1" applyFill="1" applyBorder="1" applyAlignment="1" applyProtection="1">
      <alignment vertical="center" wrapText="1"/>
    </xf>
    <xf numFmtId="0" fontId="8" fillId="2" borderId="1" xfId="0" applyFont="1" applyFill="1" applyBorder="1" applyAlignment="1" applyProtection="1">
      <alignment horizontal="right" vertical="center" wrapText="1"/>
    </xf>
    <xf numFmtId="0" fontId="3" fillId="0" borderId="5" xfId="0" applyFont="1" applyFill="1" applyBorder="1" applyAlignment="1" applyProtection="1">
      <alignment vertical="center" wrapText="1"/>
    </xf>
    <xf numFmtId="0" fontId="12" fillId="0" borderId="8" xfId="0" applyFont="1" applyFill="1" applyBorder="1" applyAlignment="1" applyProtection="1">
      <alignment vertical="center" wrapText="1"/>
    </xf>
    <xf numFmtId="0" fontId="3" fillId="0" borderId="7" xfId="0" applyFont="1" applyFill="1" applyBorder="1" applyAlignment="1" applyProtection="1">
      <alignment vertical="center" wrapText="1"/>
    </xf>
    <xf numFmtId="0" fontId="8" fillId="2" borderId="9" xfId="0" applyFont="1" applyFill="1" applyBorder="1" applyAlignment="1" applyProtection="1">
      <alignment horizontal="right" vertical="center" wrapText="1"/>
    </xf>
    <xf numFmtId="0" fontId="6" fillId="2" borderId="34" xfId="0" applyFont="1" applyFill="1" applyBorder="1" applyAlignment="1" applyProtection="1">
      <alignment vertical="center"/>
    </xf>
    <xf numFmtId="0" fontId="6" fillId="0" borderId="0" xfId="0" applyFont="1" applyBorder="1" applyAlignment="1" applyProtection="1">
      <alignment horizontal="center" vertical="center"/>
    </xf>
    <xf numFmtId="0" fontId="6" fillId="0" borderId="0" xfId="0" applyFont="1" applyBorder="1" applyAlignment="1" applyProtection="1">
      <alignment horizontal="justify" vertical="center"/>
    </xf>
    <xf numFmtId="1" fontId="16" fillId="4" borderId="31" xfId="5" applyNumberFormat="1" applyFont="1" applyFill="1" applyBorder="1" applyAlignment="1" applyProtection="1">
      <alignment horizontal="right" vertical="center"/>
    </xf>
    <xf numFmtId="0" fontId="3" fillId="0" borderId="8" xfId="0" applyFont="1" applyFill="1" applyBorder="1" applyAlignment="1" applyProtection="1">
      <alignment vertical="center" wrapText="1"/>
    </xf>
    <xf numFmtId="0" fontId="11" fillId="9" borderId="5" xfId="0" applyFont="1" applyFill="1" applyBorder="1" applyAlignment="1" applyProtection="1">
      <alignment vertical="center" wrapText="1"/>
    </xf>
    <xf numFmtId="0" fontId="11" fillId="9" borderId="6" xfId="0" applyFont="1" applyFill="1" applyBorder="1" applyAlignment="1" applyProtection="1">
      <alignment vertical="center" wrapText="1"/>
    </xf>
    <xf numFmtId="0" fontId="3" fillId="9" borderId="6" xfId="0" applyFont="1" applyFill="1" applyBorder="1" applyAlignment="1" applyProtection="1">
      <alignment vertical="center" wrapText="1"/>
    </xf>
    <xf numFmtId="0" fontId="12" fillId="6" borderId="6" xfId="0" applyFont="1" applyFill="1" applyBorder="1" applyAlignment="1" applyProtection="1">
      <alignment vertical="center" wrapText="1"/>
    </xf>
    <xf numFmtId="0" fontId="24" fillId="0" borderId="35" xfId="0" applyFont="1" applyBorder="1" applyAlignment="1" applyProtection="1">
      <alignment horizontal="right" vertical="center" wrapText="1"/>
    </xf>
    <xf numFmtId="1" fontId="24" fillId="0" borderId="16" xfId="0" applyNumberFormat="1" applyFont="1" applyBorder="1" applyAlignment="1" applyProtection="1">
      <alignment horizontal="right" vertical="center"/>
    </xf>
    <xf numFmtId="1" fontId="24" fillId="0" borderId="16" xfId="0" applyNumberFormat="1" applyFont="1" applyBorder="1" applyAlignment="1" applyProtection="1">
      <alignment vertical="center"/>
    </xf>
    <xf numFmtId="1" fontId="24" fillId="2" borderId="17" xfId="0" applyNumberFormat="1" applyFont="1" applyFill="1" applyBorder="1" applyAlignment="1" applyProtection="1">
      <alignment vertical="center"/>
    </xf>
    <xf numFmtId="0" fontId="6" fillId="0" borderId="0" xfId="0" applyFont="1" applyAlignment="1" applyProtection="1">
      <alignment vertical="center" wrapText="1"/>
    </xf>
    <xf numFmtId="0" fontId="8" fillId="0" borderId="0" xfId="0" applyFont="1" applyAlignment="1" applyProtection="1">
      <alignment vertical="center" wrapText="1"/>
    </xf>
    <xf numFmtId="0" fontId="6" fillId="0" borderId="0" xfId="0" applyFont="1" applyFill="1" applyAlignment="1" applyProtection="1">
      <alignment vertical="center" wrapText="1"/>
    </xf>
    <xf numFmtId="0" fontId="47" fillId="0" borderId="0" xfId="0" applyFont="1" applyAlignment="1">
      <alignment vertical="center"/>
    </xf>
    <xf numFmtId="49" fontId="6" fillId="0" borderId="6" xfId="0" applyNumberFormat="1" applyFont="1" applyFill="1" applyBorder="1" applyAlignment="1" applyProtection="1">
      <alignment horizontal="center" vertical="center"/>
    </xf>
    <xf numFmtId="0" fontId="6" fillId="10" borderId="0" xfId="0" applyFont="1" applyFill="1" applyAlignment="1" applyProtection="1">
      <alignment vertical="center" wrapText="1"/>
    </xf>
    <xf numFmtId="0" fontId="6" fillId="0" borderId="0" xfId="0" applyFont="1" applyAlignment="1" applyProtection="1">
      <alignment horizontal="left" vertical="center" wrapText="1"/>
    </xf>
    <xf numFmtId="0" fontId="6" fillId="2" borderId="12" xfId="0" applyNumberFormat="1" applyFont="1" applyFill="1" applyBorder="1" applyAlignment="1" applyProtection="1">
      <alignment horizontal="right" vertical="center"/>
    </xf>
    <xf numFmtId="0" fontId="6" fillId="2" borderId="13" xfId="0" applyNumberFormat="1" applyFont="1" applyFill="1" applyBorder="1" applyAlignment="1" applyProtection="1">
      <alignment horizontal="right" vertical="center"/>
    </xf>
    <xf numFmtId="0" fontId="6" fillId="2" borderId="15" xfId="0" applyNumberFormat="1" applyFont="1" applyFill="1" applyBorder="1" applyAlignment="1" applyProtection="1">
      <alignment vertical="center"/>
    </xf>
    <xf numFmtId="0" fontId="6" fillId="2" borderId="16" xfId="0" applyNumberFormat="1" applyFont="1" applyFill="1" applyBorder="1" applyAlignment="1" applyProtection="1">
      <alignment vertical="center"/>
    </xf>
    <xf numFmtId="0" fontId="6" fillId="2" borderId="17" xfId="0" applyNumberFormat="1" applyFont="1" applyFill="1" applyBorder="1" applyAlignment="1" applyProtection="1">
      <alignment vertical="center"/>
    </xf>
    <xf numFmtId="0" fontId="6" fillId="2" borderId="19" xfId="0" applyNumberFormat="1" applyFont="1" applyFill="1" applyBorder="1" applyAlignment="1" applyProtection="1">
      <alignment vertical="center"/>
    </xf>
    <xf numFmtId="0" fontId="6" fillId="2" borderId="20" xfId="0" applyNumberFormat="1" applyFont="1" applyFill="1" applyBorder="1" applyAlignment="1" applyProtection="1">
      <alignment vertical="center"/>
    </xf>
    <xf numFmtId="0" fontId="6" fillId="2" borderId="21" xfId="0" applyNumberFormat="1" applyFont="1" applyFill="1" applyBorder="1" applyAlignment="1" applyProtection="1">
      <alignment vertical="center"/>
    </xf>
    <xf numFmtId="1" fontId="39" fillId="5" borderId="87" xfId="4" applyNumberFormat="1" applyFont="1" applyFill="1" applyBorder="1" applyAlignment="1" applyProtection="1">
      <alignment horizontal="center" vertical="center"/>
    </xf>
    <xf numFmtId="0" fontId="3" fillId="0" borderId="9" xfId="0" applyFont="1" applyFill="1" applyBorder="1" applyAlignment="1" applyProtection="1">
      <alignment vertical="center" wrapText="1"/>
    </xf>
    <xf numFmtId="0" fontId="3" fillId="9" borderId="5" xfId="0" applyFont="1" applyFill="1" applyBorder="1" applyAlignment="1" applyProtection="1">
      <alignment vertical="center" wrapText="1"/>
    </xf>
    <xf numFmtId="49" fontId="6" fillId="0" borderId="37" xfId="0" applyNumberFormat="1" applyFont="1" applyFill="1" applyBorder="1" applyAlignment="1" applyProtection="1">
      <alignment horizontal="center" vertical="center"/>
      <protection locked="0"/>
    </xf>
    <xf numFmtId="49" fontId="6" fillId="0" borderId="38" xfId="0" applyNumberFormat="1" applyFont="1" applyFill="1" applyBorder="1" applyAlignment="1" applyProtection="1">
      <alignment horizontal="center" vertical="center"/>
      <protection locked="0"/>
    </xf>
    <xf numFmtId="49" fontId="6" fillId="0" borderId="39" xfId="0" applyNumberFormat="1" applyFont="1" applyFill="1" applyBorder="1" applyAlignment="1" applyProtection="1">
      <alignment horizontal="center" vertical="center"/>
      <protection locked="0"/>
    </xf>
    <xf numFmtId="49" fontId="6" fillId="0" borderId="40" xfId="0" applyNumberFormat="1" applyFont="1" applyFill="1" applyBorder="1" applyAlignment="1" applyProtection="1">
      <alignment horizontal="center" vertical="center"/>
      <protection locked="0"/>
    </xf>
    <xf numFmtId="49" fontId="6" fillId="0" borderId="41" xfId="0" applyNumberFormat="1" applyFont="1" applyFill="1" applyBorder="1" applyAlignment="1" applyProtection="1">
      <alignment horizontal="center" vertical="center"/>
      <protection locked="0"/>
    </xf>
    <xf numFmtId="49" fontId="6" fillId="0" borderId="42" xfId="0" applyNumberFormat="1" applyFont="1" applyFill="1" applyBorder="1" applyAlignment="1" applyProtection="1">
      <alignment horizontal="center" vertical="center"/>
      <protection locked="0"/>
    </xf>
    <xf numFmtId="0" fontId="0" fillId="0" borderId="0" xfId="0" applyAlignment="1">
      <alignment vertical="center" wrapText="1"/>
    </xf>
    <xf numFmtId="0" fontId="29" fillId="0" borderId="5" xfId="0" applyFont="1" applyFill="1" applyBorder="1" applyAlignment="1" applyProtection="1">
      <alignment vertical="center" wrapText="1"/>
      <protection locked="0"/>
    </xf>
    <xf numFmtId="0" fontId="29" fillId="0" borderId="6" xfId="0" applyFont="1" applyFill="1" applyBorder="1" applyAlignment="1" applyProtection="1">
      <alignment vertical="center" wrapText="1"/>
      <protection locked="0"/>
    </xf>
    <xf numFmtId="0" fontId="29" fillId="0" borderId="1" xfId="0" applyFont="1" applyFill="1" applyBorder="1" applyAlignment="1" applyProtection="1">
      <alignment vertical="center" wrapText="1"/>
      <protection locked="0"/>
    </xf>
    <xf numFmtId="0" fontId="29" fillId="0" borderId="7" xfId="0" applyFont="1" applyFill="1" applyBorder="1" applyAlignment="1" applyProtection="1">
      <alignment vertical="center" wrapText="1"/>
      <protection locked="0"/>
    </xf>
    <xf numFmtId="0" fontId="29" fillId="0" borderId="5" xfId="0" applyNumberFormat="1" applyFont="1" applyFill="1" applyBorder="1" applyAlignment="1" applyProtection="1">
      <alignment vertical="center" wrapText="1"/>
      <protection locked="0"/>
    </xf>
    <xf numFmtId="0" fontId="48" fillId="0" borderId="1" xfId="0" applyFont="1" applyFill="1" applyBorder="1" applyAlignment="1" applyProtection="1">
      <alignment vertical="center" wrapText="1"/>
      <protection locked="0"/>
    </xf>
    <xf numFmtId="0" fontId="48" fillId="0" borderId="7" xfId="0" applyFont="1" applyFill="1" applyBorder="1" applyAlignment="1" applyProtection="1">
      <alignment vertical="center" wrapText="1"/>
      <protection locked="0"/>
    </xf>
    <xf numFmtId="0" fontId="35" fillId="0" borderId="1" xfId="0" applyFont="1" applyFill="1" applyBorder="1" applyAlignment="1" applyProtection="1">
      <alignment vertical="top" wrapText="1"/>
      <protection locked="0"/>
    </xf>
    <xf numFmtId="0" fontId="35" fillId="0" borderId="7" xfId="0" applyFont="1" applyFill="1" applyBorder="1" applyAlignment="1" applyProtection="1">
      <alignment vertical="top" wrapText="1"/>
      <protection locked="0"/>
    </xf>
    <xf numFmtId="0" fontId="6" fillId="11" borderId="22" xfId="0" applyFont="1" applyFill="1" applyBorder="1" applyAlignment="1" applyProtection="1">
      <alignment vertical="center" wrapText="1"/>
    </xf>
    <xf numFmtId="1" fontId="15" fillId="2" borderId="6" xfId="4" applyNumberFormat="1" applyFont="1" applyFill="1" applyBorder="1" applyAlignment="1" applyProtection="1">
      <alignment horizontal="center" vertical="center" wrapText="1"/>
    </xf>
    <xf numFmtId="1" fontId="15" fillId="5" borderId="6" xfId="4" applyNumberFormat="1" applyFont="1" applyFill="1" applyBorder="1" applyAlignment="1" applyProtection="1">
      <alignment horizontal="center" vertical="center"/>
    </xf>
    <xf numFmtId="164" fontId="7" fillId="3" borderId="44" xfId="4" applyNumberFormat="1" applyFont="1" applyFill="1" applyBorder="1" applyAlignment="1" applyProtection="1">
      <alignment horizontal="center" vertical="center" wrapText="1"/>
    </xf>
    <xf numFmtId="164" fontId="7" fillId="3" borderId="45" xfId="4" applyNumberFormat="1" applyFont="1" applyFill="1" applyBorder="1" applyAlignment="1" applyProtection="1">
      <alignment horizontal="center" vertical="center" wrapText="1"/>
    </xf>
    <xf numFmtId="0" fontId="3" fillId="0" borderId="0" xfId="0" applyFont="1" applyAlignment="1" applyProtection="1">
      <alignment vertical="center"/>
    </xf>
    <xf numFmtId="0" fontId="49" fillId="0" borderId="0" xfId="0" applyFont="1" applyProtection="1"/>
    <xf numFmtId="0" fontId="44" fillId="0" borderId="0" xfId="0" applyFont="1" applyAlignment="1" applyProtection="1">
      <alignment vertical="center"/>
    </xf>
    <xf numFmtId="1" fontId="44" fillId="0" borderId="0" xfId="0" applyNumberFormat="1" applyFont="1" applyAlignment="1" applyProtection="1">
      <alignment vertical="center"/>
    </xf>
    <xf numFmtId="0" fontId="3" fillId="0" borderId="0" xfId="0" applyFont="1" applyBorder="1" applyAlignment="1" applyProtection="1">
      <alignment vertical="center"/>
    </xf>
    <xf numFmtId="1" fontId="3" fillId="0" borderId="0" xfId="0" applyNumberFormat="1" applyFont="1" applyBorder="1" applyAlignment="1" applyProtection="1">
      <alignment vertical="center"/>
    </xf>
    <xf numFmtId="0" fontId="6" fillId="0" borderId="0" xfId="0" applyFont="1" applyFill="1" applyAlignment="1" applyProtection="1">
      <alignment vertical="center"/>
    </xf>
    <xf numFmtId="0" fontId="0" fillId="0" borderId="0" xfId="0" applyFill="1"/>
    <xf numFmtId="0" fontId="0" fillId="0" borderId="0" xfId="0" applyFill="1" applyAlignment="1">
      <alignment vertical="top" wrapText="1"/>
    </xf>
    <xf numFmtId="0" fontId="3" fillId="0" borderId="0" xfId="0" applyFont="1" applyFill="1" applyAlignment="1" applyProtection="1">
      <alignment vertical="center"/>
    </xf>
    <xf numFmtId="0" fontId="51" fillId="0" borderId="91" xfId="0" applyFont="1" applyBorder="1" applyAlignment="1" applyProtection="1">
      <alignment horizontal="center" vertical="center"/>
    </xf>
    <xf numFmtId="0" fontId="51" fillId="0" borderId="88" xfId="0" applyFont="1" applyBorder="1" applyAlignment="1" applyProtection="1">
      <alignment horizontal="center" vertical="center"/>
    </xf>
    <xf numFmtId="0" fontId="51" fillId="0" borderId="95" xfId="0" applyFont="1" applyBorder="1" applyAlignment="1" applyProtection="1">
      <alignment horizontal="center" vertical="center"/>
    </xf>
    <xf numFmtId="0" fontId="51" fillId="0" borderId="94" xfId="0" applyFont="1" applyBorder="1" applyAlignment="1" applyProtection="1">
      <alignment horizontal="center" vertical="center"/>
    </xf>
    <xf numFmtId="0" fontId="48" fillId="0" borderId="9" xfId="0" applyFont="1" applyFill="1" applyBorder="1" applyAlignment="1" applyProtection="1">
      <alignment vertical="center" wrapText="1"/>
      <protection locked="0"/>
    </xf>
    <xf numFmtId="0" fontId="48" fillId="0" borderId="6" xfId="0" applyNumberFormat="1" applyFont="1" applyFill="1" applyBorder="1" applyAlignment="1" applyProtection="1">
      <alignment vertical="center" wrapText="1"/>
      <protection locked="0"/>
    </xf>
    <xf numFmtId="0" fontId="48" fillId="0" borderId="6" xfId="0" applyFont="1" applyFill="1" applyBorder="1" applyAlignment="1" applyProtection="1">
      <alignment vertical="center" wrapText="1"/>
      <protection locked="0"/>
    </xf>
    <xf numFmtId="0" fontId="7" fillId="3" borderId="43" xfId="4" applyFont="1" applyFill="1" applyBorder="1" applyAlignment="1" applyProtection="1">
      <alignment horizontal="center" vertical="center" wrapText="1"/>
    </xf>
    <xf numFmtId="0" fontId="54" fillId="0" borderId="1" xfId="0" applyFont="1" applyFill="1" applyBorder="1" applyAlignment="1" applyProtection="1">
      <alignment vertical="center" wrapText="1"/>
    </xf>
    <xf numFmtId="0" fontId="1" fillId="0" borderId="0" xfId="0" applyFont="1" applyAlignment="1" applyProtection="1">
      <alignment vertical="center"/>
    </xf>
    <xf numFmtId="0" fontId="57" fillId="0" borderId="1" xfId="0" applyFont="1" applyFill="1" applyBorder="1" applyAlignment="1" applyProtection="1">
      <alignment vertical="center" wrapText="1"/>
      <protection locked="0"/>
    </xf>
    <xf numFmtId="0" fontId="48" fillId="0" borderId="8" xfId="0" applyFont="1" applyFill="1" applyBorder="1" applyAlignment="1" applyProtection="1">
      <alignment vertical="center" wrapText="1"/>
      <protection locked="0"/>
    </xf>
    <xf numFmtId="0" fontId="57" fillId="0" borderId="6" xfId="0" applyFont="1" applyFill="1" applyBorder="1" applyAlignment="1" applyProtection="1">
      <alignment vertical="center" wrapText="1"/>
      <protection locked="0"/>
    </xf>
    <xf numFmtId="0" fontId="48" fillId="0" borderId="5" xfId="0" applyFont="1" applyFill="1" applyBorder="1" applyAlignment="1" applyProtection="1">
      <alignment vertical="center" wrapText="1"/>
      <protection locked="0"/>
    </xf>
    <xf numFmtId="0" fontId="48" fillId="0" borderId="5" xfId="0" applyNumberFormat="1" applyFont="1" applyFill="1" applyBorder="1" applyAlignment="1" applyProtection="1">
      <alignment vertical="center" wrapText="1"/>
      <protection locked="0"/>
    </xf>
    <xf numFmtId="0" fontId="58" fillId="0" borderId="6" xfId="0" applyFont="1" applyFill="1" applyBorder="1" applyAlignment="1" applyProtection="1">
      <alignment vertical="center" wrapText="1"/>
      <protection locked="0"/>
    </xf>
    <xf numFmtId="0" fontId="58" fillId="0" borderId="1" xfId="0" applyFont="1" applyFill="1" applyBorder="1" applyAlignment="1" applyProtection="1">
      <alignment vertical="center" wrapText="1"/>
      <protection locked="0"/>
    </xf>
    <xf numFmtId="17" fontId="58" fillId="0" borderId="1" xfId="0" applyNumberFormat="1" applyFont="1" applyFill="1" applyBorder="1" applyAlignment="1" applyProtection="1">
      <alignment vertical="center" wrapText="1"/>
      <protection locked="0"/>
    </xf>
    <xf numFmtId="0" fontId="58" fillId="0" borderId="5" xfId="0" applyFont="1" applyFill="1" applyBorder="1" applyAlignment="1" applyProtection="1">
      <alignment vertical="center" wrapText="1"/>
      <protection locked="0"/>
    </xf>
    <xf numFmtId="0" fontId="58" fillId="0" borderId="7" xfId="0" applyFont="1" applyFill="1" applyBorder="1" applyAlignment="1" applyProtection="1">
      <alignment vertical="center" wrapText="1"/>
      <protection locked="0"/>
    </xf>
    <xf numFmtId="0" fontId="58" fillId="0" borderId="9" xfId="0" applyFont="1" applyFill="1" applyBorder="1" applyAlignment="1" applyProtection="1">
      <alignment vertical="center" wrapText="1"/>
      <protection locked="0"/>
    </xf>
    <xf numFmtId="0" fontId="58" fillId="0" borderId="6" xfId="0" applyFont="1" applyFill="1" applyBorder="1" applyAlignment="1" applyProtection="1">
      <alignment horizontal="right" vertical="center" wrapText="1"/>
      <protection locked="0"/>
    </xf>
    <xf numFmtId="0" fontId="8" fillId="14" borderId="9" xfId="0" applyFont="1" applyFill="1" applyBorder="1" applyAlignment="1" applyProtection="1">
      <alignment horizontal="right" vertical="center" wrapText="1"/>
    </xf>
    <xf numFmtId="0" fontId="8" fillId="14" borderId="6" xfId="0" applyFont="1" applyFill="1" applyBorder="1" applyAlignment="1" applyProtection="1">
      <alignment horizontal="right" vertical="center" wrapText="1"/>
    </xf>
    <xf numFmtId="0" fontId="8" fillId="2" borderId="98" xfId="0" applyFont="1" applyFill="1" applyBorder="1" applyAlignment="1" applyProtection="1">
      <alignment horizontal="right" vertical="center" wrapText="1"/>
    </xf>
    <xf numFmtId="0" fontId="8" fillId="14" borderId="1" xfId="0" applyFont="1" applyFill="1" applyBorder="1" applyAlignment="1" applyProtection="1">
      <alignment horizontal="right" vertical="center" wrapText="1"/>
    </xf>
    <xf numFmtId="0" fontId="0" fillId="0" borderId="99" xfId="0" applyBorder="1" applyAlignment="1">
      <alignment vertical="center" wrapText="1"/>
    </xf>
    <xf numFmtId="0" fontId="8" fillId="14" borderId="5" xfId="0" applyFont="1" applyFill="1" applyBorder="1" applyAlignment="1" applyProtection="1">
      <alignment horizontal="right" vertical="center" wrapText="1"/>
    </xf>
    <xf numFmtId="0" fontId="3" fillId="6" borderId="6" xfId="0" applyFont="1" applyFill="1" applyBorder="1" applyAlignment="1" applyProtection="1">
      <alignment vertical="center" wrapText="1"/>
    </xf>
    <xf numFmtId="0" fontId="8" fillId="14" borderId="7" xfId="0" applyFont="1" applyFill="1" applyBorder="1" applyAlignment="1" applyProtection="1">
      <alignment horizontal="right" vertical="center" wrapText="1"/>
    </xf>
    <xf numFmtId="0" fontId="54" fillId="0" borderId="7" xfId="0" applyFont="1" applyFill="1" applyBorder="1" applyAlignment="1" applyProtection="1">
      <alignment vertical="center" wrapText="1"/>
    </xf>
    <xf numFmtId="0" fontId="3" fillId="6" borderId="9" xfId="0" applyFont="1" applyFill="1" applyBorder="1" applyAlignment="1" applyProtection="1">
      <alignment vertical="center" wrapText="1"/>
    </xf>
    <xf numFmtId="49" fontId="6" fillId="8" borderId="9" xfId="0" applyNumberFormat="1" applyFont="1" applyFill="1" applyBorder="1" applyAlignment="1" applyProtection="1">
      <alignment horizontal="center" vertical="center"/>
      <protection locked="0"/>
    </xf>
    <xf numFmtId="0" fontId="0" fillId="0" borderId="2" xfId="0" applyBorder="1" applyAlignment="1">
      <alignment vertical="center"/>
    </xf>
    <xf numFmtId="0" fontId="34" fillId="2" borderId="0" xfId="0" applyFont="1" applyFill="1" applyAlignment="1">
      <alignment vertical="center"/>
    </xf>
    <xf numFmtId="0" fontId="51" fillId="0" borderId="96" xfId="0" applyFont="1" applyBorder="1" applyAlignment="1" applyProtection="1">
      <alignment vertical="center" wrapText="1"/>
    </xf>
    <xf numFmtId="0" fontId="51" fillId="0" borderId="89" xfId="0" applyFont="1" applyBorder="1" applyAlignment="1" applyProtection="1">
      <alignment vertical="center" wrapText="1"/>
    </xf>
    <xf numFmtId="0" fontId="51" fillId="0" borderId="90" xfId="0" applyFont="1" applyBorder="1" applyAlignment="1" applyProtection="1">
      <alignment vertical="center" wrapText="1"/>
    </xf>
    <xf numFmtId="0" fontId="51" fillId="0" borderId="96" xfId="0" applyFont="1" applyBorder="1" applyAlignment="1" applyProtection="1">
      <alignment horizontal="left" vertical="center" wrapText="1"/>
    </xf>
    <xf numFmtId="0" fontId="51" fillId="0" borderId="89" xfId="0" applyFont="1" applyBorder="1" applyAlignment="1" applyProtection="1">
      <alignment horizontal="left" vertical="center" wrapText="1"/>
    </xf>
    <xf numFmtId="0" fontId="51" fillId="0" borderId="90" xfId="0" applyFont="1" applyBorder="1" applyAlignment="1" applyProtection="1">
      <alignment horizontal="left" vertical="center" wrapText="1"/>
    </xf>
    <xf numFmtId="49" fontId="6" fillId="8" borderId="8"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textRotation="90" wrapText="1"/>
    </xf>
    <xf numFmtId="1" fontId="26" fillId="0" borderId="0" xfId="0" applyNumberFormat="1" applyFont="1" applyFill="1" applyBorder="1" applyAlignment="1" applyProtection="1">
      <alignment vertical="center"/>
    </xf>
    <xf numFmtId="1" fontId="16" fillId="0" borderId="0" xfId="5" applyNumberFormat="1" applyFont="1" applyFill="1" applyBorder="1" applyAlignment="1" applyProtection="1">
      <alignment horizontal="right" vertical="center"/>
    </xf>
    <xf numFmtId="1" fontId="23" fillId="0" borderId="0" xfId="0" applyNumberFormat="1" applyFont="1" applyFill="1" applyBorder="1" applyAlignment="1" applyProtection="1">
      <alignment horizontal="center" vertical="center"/>
    </xf>
    <xf numFmtId="1" fontId="24" fillId="0" borderId="0" xfId="0" applyNumberFormat="1" applyFont="1" applyFill="1" applyBorder="1" applyAlignment="1" applyProtection="1">
      <alignment horizontal="right" vertical="center" wrapText="1"/>
    </xf>
    <xf numFmtId="1" fontId="11" fillId="0" borderId="0" xfId="0" applyNumberFormat="1" applyFont="1" applyFill="1" applyBorder="1" applyAlignment="1" applyProtection="1">
      <alignment horizontal="center" vertical="center" wrapText="1"/>
    </xf>
    <xf numFmtId="1" fontId="6" fillId="0" borderId="0" xfId="0" applyNumberFormat="1" applyFont="1" applyFill="1" applyBorder="1" applyAlignment="1" applyProtection="1">
      <alignment horizontal="center" vertical="center"/>
    </xf>
    <xf numFmtId="1" fontId="6" fillId="0" borderId="0" xfId="0" applyNumberFormat="1" applyFont="1" applyFill="1" applyBorder="1" applyAlignment="1" applyProtection="1">
      <alignment vertical="center"/>
    </xf>
    <xf numFmtId="1" fontId="9" fillId="0" borderId="0" xfId="0" applyNumberFormat="1" applyFont="1" applyFill="1" applyAlignment="1" applyProtection="1">
      <alignment vertical="center"/>
    </xf>
    <xf numFmtId="1" fontId="14" fillId="0" borderId="0" xfId="0" applyNumberFormat="1" applyFont="1" applyFill="1" applyBorder="1" applyAlignment="1" applyProtection="1">
      <alignment horizontal="center" vertical="center"/>
    </xf>
    <xf numFmtId="1" fontId="4" fillId="0" borderId="0" xfId="0" applyNumberFormat="1" applyFont="1" applyFill="1" applyAlignment="1" applyProtection="1">
      <alignment vertical="center"/>
    </xf>
    <xf numFmtId="1" fontId="26" fillId="2" borderId="17" xfId="0" applyNumberFormat="1" applyFont="1" applyFill="1" applyBorder="1" applyAlignment="1" applyProtection="1">
      <alignment horizontal="right" vertical="center"/>
    </xf>
    <xf numFmtId="0" fontId="35" fillId="0" borderId="83" xfId="1" quotePrefix="1" applyFont="1" applyBorder="1" applyAlignment="1" applyProtection="1">
      <alignment horizontal="right" vertical="center"/>
    </xf>
    <xf numFmtId="1" fontId="15" fillId="2" borderId="101" xfId="4" applyNumberFormat="1" applyFont="1" applyFill="1" applyBorder="1" applyAlignment="1" applyProtection="1">
      <alignment horizontal="center" vertical="center" wrapText="1"/>
    </xf>
    <xf numFmtId="1" fontId="15" fillId="5" borderId="101" xfId="4" applyNumberFormat="1" applyFont="1" applyFill="1" applyBorder="1" applyAlignment="1" applyProtection="1">
      <alignment horizontal="center" vertical="center"/>
    </xf>
    <xf numFmtId="0" fontId="26" fillId="0" borderId="32" xfId="0" applyFont="1" applyBorder="1" applyAlignment="1" applyProtection="1">
      <alignment horizontal="right" vertical="center"/>
    </xf>
    <xf numFmtId="49" fontId="6" fillId="0" borderId="0" xfId="0" applyNumberFormat="1" applyFont="1" applyFill="1" applyBorder="1" applyAlignment="1" applyProtection="1">
      <alignment horizontal="center" vertical="center"/>
      <protection locked="0"/>
    </xf>
    <xf numFmtId="0" fontId="4" fillId="0" borderId="0" xfId="0" applyFont="1" applyFill="1" applyAlignment="1" applyProtection="1">
      <alignment vertical="center"/>
    </xf>
    <xf numFmtId="0" fontId="11" fillId="0" borderId="0" xfId="0" applyFont="1" applyFill="1" applyBorder="1" applyAlignment="1" applyProtection="1">
      <alignment horizontal="center" vertical="center" wrapText="1"/>
    </xf>
    <xf numFmtId="0" fontId="6" fillId="0" borderId="0" xfId="0" applyNumberFormat="1" applyFont="1" applyFill="1" applyBorder="1" applyAlignment="1" applyProtection="1">
      <alignment horizontal="right" vertical="center"/>
    </xf>
    <xf numFmtId="0" fontId="6" fillId="0" borderId="0" xfId="0" applyNumberFormat="1" applyFont="1" applyFill="1" applyBorder="1" applyAlignment="1" applyProtection="1">
      <alignment vertical="center"/>
    </xf>
    <xf numFmtId="0" fontId="6" fillId="0" borderId="0" xfId="0" applyFont="1" applyFill="1" applyBorder="1" applyAlignment="1" applyProtection="1">
      <alignment vertical="center"/>
    </xf>
    <xf numFmtId="0" fontId="6" fillId="0" borderId="0" xfId="0" applyFont="1" applyFill="1" applyBorder="1" applyAlignment="1" applyProtection="1">
      <alignment horizontal="center" vertical="center"/>
    </xf>
    <xf numFmtId="0" fontId="14" fillId="0" borderId="0" xfId="0" applyFont="1" applyFill="1" applyBorder="1" applyAlignment="1" applyProtection="1">
      <alignment horizontal="center" vertical="center"/>
    </xf>
    <xf numFmtId="1" fontId="16" fillId="0" borderId="0" xfId="0" applyNumberFormat="1" applyFont="1" applyFill="1" applyBorder="1" applyAlignment="1" applyProtection="1">
      <alignment horizontal="right" vertical="center"/>
    </xf>
    <xf numFmtId="0" fontId="23" fillId="0" borderId="0" xfId="0" applyFont="1" applyFill="1" applyBorder="1" applyAlignment="1" applyProtection="1">
      <alignment horizontal="center" vertical="center"/>
    </xf>
    <xf numFmtId="0" fontId="24" fillId="0" borderId="0" xfId="0" applyFont="1" applyFill="1" applyBorder="1" applyAlignment="1" applyProtection="1">
      <alignment horizontal="right" vertical="center" wrapText="1"/>
    </xf>
    <xf numFmtId="1" fontId="24" fillId="0" borderId="0" xfId="0" applyNumberFormat="1" applyFont="1" applyFill="1" applyBorder="1" applyAlignment="1" applyProtection="1">
      <alignment vertical="center"/>
    </xf>
    <xf numFmtId="0" fontId="3" fillId="9" borderId="9" xfId="0" applyFont="1" applyFill="1" applyBorder="1" applyAlignment="1" applyProtection="1">
      <alignment vertical="center" wrapText="1"/>
    </xf>
    <xf numFmtId="49" fontId="6" fillId="15" borderId="7" xfId="0" applyNumberFormat="1" applyFont="1" applyFill="1" applyBorder="1" applyAlignment="1" applyProtection="1">
      <alignment horizontal="center" vertical="center"/>
      <protection locked="0"/>
    </xf>
    <xf numFmtId="49" fontId="6" fillId="15" borderId="40" xfId="0" applyNumberFormat="1" applyFont="1" applyFill="1" applyBorder="1" applyAlignment="1" applyProtection="1">
      <alignment horizontal="center" vertical="center"/>
      <protection locked="0"/>
    </xf>
    <xf numFmtId="0" fontId="0" fillId="0" borderId="107" xfId="0" applyBorder="1" applyAlignment="1">
      <alignment vertical="center" wrapText="1"/>
    </xf>
    <xf numFmtId="1" fontId="3" fillId="2" borderId="110" xfId="4" applyNumberFormat="1" applyFont="1" applyFill="1" applyBorder="1" applyAlignment="1" applyProtection="1">
      <alignment horizontal="center" vertical="center" wrapText="1"/>
    </xf>
    <xf numFmtId="0" fontId="35" fillId="0" borderId="111" xfId="1" quotePrefix="1" applyFont="1" applyBorder="1" applyAlignment="1" applyProtection="1">
      <alignment horizontal="right" vertical="center"/>
    </xf>
    <xf numFmtId="1" fontId="39" fillId="5" borderId="112" xfId="4" applyNumberFormat="1" applyFont="1" applyFill="1" applyBorder="1" applyAlignment="1" applyProtection="1">
      <alignment horizontal="center" vertical="center"/>
    </xf>
    <xf numFmtId="0" fontId="6" fillId="0" borderId="109" xfId="0" applyFont="1" applyBorder="1" applyAlignment="1" applyProtection="1">
      <alignment vertical="center" wrapText="1"/>
    </xf>
    <xf numFmtId="0" fontId="35" fillId="15" borderId="1" xfId="0" applyFont="1" applyFill="1" applyBorder="1" applyAlignment="1" applyProtection="1">
      <alignment vertical="top" wrapText="1"/>
      <protection locked="0"/>
    </xf>
    <xf numFmtId="0" fontId="35" fillId="15" borderId="7" xfId="0" applyFont="1" applyFill="1" applyBorder="1" applyAlignment="1" applyProtection="1">
      <alignment vertical="top" wrapText="1"/>
      <protection locked="0"/>
    </xf>
    <xf numFmtId="0" fontId="35" fillId="15" borderId="5" xfId="0" applyFont="1" applyFill="1" applyBorder="1" applyAlignment="1" applyProtection="1">
      <alignment vertical="top" wrapText="1"/>
      <protection locked="0"/>
    </xf>
    <xf numFmtId="0" fontId="64" fillId="0" borderId="83" xfId="1" quotePrefix="1" applyFont="1" applyBorder="1" applyAlignment="1" applyProtection="1">
      <alignment horizontal="left" vertical="center" wrapText="1"/>
    </xf>
    <xf numFmtId="0" fontId="64" fillId="0" borderId="113" xfId="1" quotePrefix="1" applyFont="1" applyBorder="1" applyAlignment="1" applyProtection="1">
      <alignment horizontal="left" vertical="center" wrapText="1"/>
    </xf>
    <xf numFmtId="0" fontId="64" fillId="0" borderId="111" xfId="1" quotePrefix="1" applyFont="1" applyBorder="1" applyAlignment="1" applyProtection="1">
      <alignment horizontal="left" vertical="center" wrapText="1"/>
    </xf>
    <xf numFmtId="0" fontId="64" fillId="0" borderId="115" xfId="1" quotePrefix="1" applyFont="1" applyBorder="1" applyAlignment="1" applyProtection="1">
      <alignment horizontal="left" vertical="center" wrapText="1"/>
    </xf>
    <xf numFmtId="1" fontId="15" fillId="2" borderId="9" xfId="4" applyNumberFormat="1" applyFont="1" applyFill="1" applyBorder="1" applyAlignment="1" applyProtection="1">
      <alignment horizontal="center" vertical="center" wrapText="1"/>
    </xf>
    <xf numFmtId="0" fontId="35" fillId="15" borderId="111" xfId="1" quotePrefix="1" applyFont="1" applyFill="1" applyBorder="1" applyAlignment="1" applyProtection="1">
      <alignment horizontal="right" vertical="center"/>
    </xf>
    <xf numFmtId="1" fontId="16" fillId="15" borderId="108" xfId="4" applyNumberFormat="1" applyFont="1" applyFill="1" applyBorder="1" applyAlignment="1" applyProtection="1">
      <alignment horizontal="center" vertical="center"/>
    </xf>
    <xf numFmtId="1" fontId="15" fillId="15" borderId="119" xfId="4" applyNumberFormat="1" applyFont="1" applyFill="1" applyBorder="1" applyAlignment="1" applyProtection="1">
      <alignment horizontal="center" vertical="center"/>
    </xf>
    <xf numFmtId="1" fontId="39" fillId="15" borderId="120" xfId="4" applyNumberFormat="1" applyFont="1" applyFill="1" applyBorder="1" applyAlignment="1" applyProtection="1">
      <alignment horizontal="center" vertical="center"/>
    </xf>
    <xf numFmtId="1" fontId="15" fillId="2" borderId="121" xfId="4" applyNumberFormat="1" applyFont="1" applyFill="1" applyBorder="1" applyAlignment="1" applyProtection="1">
      <alignment horizontal="center" vertical="center" wrapText="1"/>
    </xf>
    <xf numFmtId="0" fontId="64" fillId="15" borderId="122" xfId="1" quotePrefix="1" applyFont="1" applyFill="1" applyBorder="1" applyAlignment="1" applyProtection="1">
      <alignment horizontal="left" vertical="center" wrapText="1"/>
    </xf>
    <xf numFmtId="1" fontId="15" fillId="2" borderId="114" xfId="4" applyNumberFormat="1" applyFont="1" applyFill="1" applyBorder="1" applyAlignment="1" applyProtection="1">
      <alignment horizontal="center" vertical="center" wrapText="1"/>
    </xf>
    <xf numFmtId="0" fontId="35" fillId="0" borderId="115" xfId="1" quotePrefix="1" applyFont="1" applyBorder="1" applyAlignment="1" applyProtection="1">
      <alignment horizontal="right" vertical="center"/>
    </xf>
    <xf numFmtId="1" fontId="39" fillId="5" borderId="123" xfId="4" applyNumberFormat="1" applyFont="1" applyFill="1" applyBorder="1" applyAlignment="1" applyProtection="1">
      <alignment horizontal="center" vertical="center"/>
    </xf>
    <xf numFmtId="0" fontId="6" fillId="15" borderId="27" xfId="0" applyFont="1" applyFill="1" applyBorder="1" applyAlignment="1" applyProtection="1">
      <alignment vertical="center" wrapText="1"/>
    </xf>
    <xf numFmtId="1" fontId="6" fillId="15" borderId="16" xfId="0" applyNumberFormat="1" applyFont="1" applyFill="1" applyBorder="1" applyAlignment="1" applyProtection="1">
      <alignment horizontal="right" vertical="center"/>
    </xf>
    <xf numFmtId="1" fontId="6" fillId="15" borderId="16" xfId="0" applyNumberFormat="1" applyFont="1" applyFill="1" applyBorder="1" applyAlignment="1" applyProtection="1">
      <alignment vertical="center"/>
    </xf>
    <xf numFmtId="0" fontId="24" fillId="15" borderId="35" xfId="0" applyFont="1" applyFill="1" applyBorder="1" applyAlignment="1" applyProtection="1">
      <alignment horizontal="right" vertical="center" wrapText="1"/>
    </xf>
    <xf numFmtId="0" fontId="27" fillId="3" borderId="28" xfId="0" applyFont="1" applyFill="1" applyBorder="1" applyAlignment="1" applyProtection="1">
      <alignment horizontal="left" vertical="center" wrapText="1"/>
    </xf>
    <xf numFmtId="1" fontId="6" fillId="0" borderId="29" xfId="0" applyNumberFormat="1" applyFont="1" applyFill="1" applyBorder="1" applyAlignment="1" applyProtection="1">
      <alignment horizontal="right" vertical="center"/>
    </xf>
    <xf numFmtId="1" fontId="6" fillId="0" borderId="30" xfId="0" applyNumberFormat="1" applyFont="1" applyFill="1" applyBorder="1" applyAlignment="1" applyProtection="1">
      <alignment horizontal="right" vertical="center"/>
    </xf>
    <xf numFmtId="0" fontId="0" fillId="9" borderId="107" xfId="0" applyFill="1" applyBorder="1" applyAlignment="1">
      <alignment vertical="center" wrapText="1"/>
    </xf>
    <xf numFmtId="0" fontId="35" fillId="0" borderId="5" xfId="0" applyFont="1" applyFill="1" applyBorder="1" applyAlignment="1" applyProtection="1">
      <alignment vertical="top" wrapText="1"/>
      <protection locked="0"/>
    </xf>
    <xf numFmtId="0" fontId="35" fillId="15" borderId="1" xfId="0" applyFont="1" applyFill="1" applyBorder="1" applyAlignment="1" applyProtection="1">
      <alignment vertical="center" wrapText="1"/>
      <protection locked="0"/>
    </xf>
    <xf numFmtId="0" fontId="3" fillId="0" borderId="5" xfId="0" applyFont="1" applyFill="1" applyBorder="1" applyAlignment="1" applyProtection="1">
      <alignment vertical="center" wrapText="1"/>
      <protection locked="0"/>
    </xf>
    <xf numFmtId="0" fontId="3" fillId="0" borderId="5" xfId="0" applyNumberFormat="1" applyFont="1" applyFill="1" applyBorder="1" applyAlignment="1" applyProtection="1">
      <alignment vertical="center" wrapText="1"/>
      <protection locked="0"/>
    </xf>
    <xf numFmtId="0" fontId="3" fillId="0" borderId="6" xfId="0" applyNumberFormat="1" applyFont="1" applyFill="1" applyBorder="1" applyAlignment="1" applyProtection="1">
      <alignment vertical="center" wrapText="1"/>
      <protection locked="0"/>
    </xf>
    <xf numFmtId="0" fontId="3" fillId="0" borderId="1" xfId="0" applyFont="1" applyFill="1" applyBorder="1" applyAlignment="1" applyProtection="1">
      <alignment vertical="center" wrapText="1"/>
      <protection locked="0"/>
    </xf>
    <xf numFmtId="0" fontId="3" fillId="0" borderId="6" xfId="0" applyFont="1" applyFill="1" applyBorder="1" applyAlignment="1" applyProtection="1">
      <alignment vertical="center" wrapText="1"/>
      <protection locked="0"/>
    </xf>
    <xf numFmtId="0" fontId="31" fillId="3" borderId="0" xfId="0" applyFont="1" applyFill="1" applyAlignment="1">
      <alignment horizontal="right" vertical="center" wrapText="1"/>
    </xf>
    <xf numFmtId="0" fontId="31" fillId="3" borderId="46" xfId="0" applyFont="1" applyFill="1" applyBorder="1" applyAlignment="1">
      <alignment horizontal="right" vertical="center" wrapText="1"/>
    </xf>
    <xf numFmtId="0" fontId="9" fillId="2" borderId="47" xfId="0" applyFont="1" applyFill="1" applyBorder="1" applyAlignment="1" applyProtection="1">
      <alignment horizontal="right" vertical="center"/>
    </xf>
    <xf numFmtId="0" fontId="9" fillId="2" borderId="48" xfId="0" applyFont="1" applyFill="1" applyBorder="1" applyAlignment="1" applyProtection="1">
      <alignment horizontal="right" vertical="center"/>
    </xf>
    <xf numFmtId="0" fontId="33" fillId="3" borderId="46" xfId="0" applyFont="1" applyFill="1" applyBorder="1" applyAlignment="1" applyProtection="1">
      <alignment horizontal="right" vertical="center"/>
    </xf>
    <xf numFmtId="0" fontId="31" fillId="3" borderId="0" xfId="0" applyFont="1" applyFill="1" applyAlignment="1" applyProtection="1">
      <alignment horizontal="right" vertical="center" wrapText="1"/>
    </xf>
    <xf numFmtId="0" fontId="31" fillId="3" borderId="0" xfId="0" applyFont="1" applyFill="1" applyAlignment="1" applyProtection="1">
      <alignment horizontal="right" vertical="center"/>
    </xf>
    <xf numFmtId="0" fontId="10" fillId="3" borderId="47" xfId="0" applyFont="1" applyFill="1" applyBorder="1" applyAlignment="1" applyProtection="1">
      <alignment horizontal="right" vertical="center"/>
    </xf>
    <xf numFmtId="0" fontId="10" fillId="3" borderId="48" xfId="0" applyFont="1" applyFill="1" applyBorder="1" applyAlignment="1" applyProtection="1">
      <alignment horizontal="right" vertical="center"/>
    </xf>
    <xf numFmtId="0" fontId="52" fillId="11" borderId="0" xfId="0" applyFont="1" applyFill="1" applyAlignment="1" applyProtection="1">
      <alignment horizontal="center" vertical="center"/>
    </xf>
    <xf numFmtId="0" fontId="31" fillId="7" borderId="0" xfId="0" applyFont="1" applyFill="1" applyAlignment="1" applyProtection="1">
      <alignment horizontal="center" vertical="center"/>
    </xf>
    <xf numFmtId="0" fontId="10" fillId="3" borderId="103" xfId="4" applyFont="1" applyFill="1" applyBorder="1" applyAlignment="1" applyProtection="1">
      <alignment horizontal="left" vertical="center" wrapText="1"/>
    </xf>
    <xf numFmtId="0" fontId="10" fillId="3" borderId="104" xfId="4" applyFont="1" applyFill="1" applyBorder="1" applyAlignment="1" applyProtection="1">
      <alignment horizontal="left" vertical="center" wrapText="1"/>
    </xf>
    <xf numFmtId="2" fontId="18" fillId="3" borderId="104" xfId="4" applyNumberFormat="1" applyFont="1" applyFill="1" applyBorder="1" applyAlignment="1" applyProtection="1">
      <alignment horizontal="center" vertical="center" wrapText="1"/>
    </xf>
    <xf numFmtId="2" fontId="18" fillId="3" borderId="105" xfId="4" applyNumberFormat="1" applyFont="1" applyFill="1" applyBorder="1" applyAlignment="1" applyProtection="1">
      <alignment horizontal="center" vertical="center" wrapText="1"/>
    </xf>
    <xf numFmtId="0" fontId="17" fillId="3" borderId="57" xfId="4" applyFont="1" applyFill="1" applyBorder="1" applyAlignment="1" applyProtection="1">
      <alignment horizontal="center" vertical="center" textRotation="90" wrapText="1"/>
    </xf>
    <xf numFmtId="0" fontId="17" fillId="3" borderId="58" xfId="4" applyFont="1" applyFill="1" applyBorder="1" applyAlignment="1" applyProtection="1">
      <alignment horizontal="center" vertical="center" textRotation="90" wrapText="1"/>
    </xf>
    <xf numFmtId="0" fontId="17" fillId="3" borderId="59" xfId="4" applyFont="1" applyFill="1" applyBorder="1" applyAlignment="1" applyProtection="1">
      <alignment horizontal="center" vertical="center" textRotation="90" wrapText="1"/>
    </xf>
    <xf numFmtId="0" fontId="51" fillId="0" borderId="96" xfId="0" applyFont="1" applyBorder="1" applyAlignment="1" applyProtection="1">
      <alignment horizontal="left" vertical="center" wrapText="1"/>
    </xf>
    <xf numFmtId="0" fontId="51" fillId="0" borderId="89" xfId="0" applyFont="1" applyBorder="1" applyAlignment="1" applyProtection="1">
      <alignment horizontal="left" vertical="center" wrapText="1"/>
    </xf>
    <xf numFmtId="0" fontId="51" fillId="0" borderId="90" xfId="0" applyFont="1" applyBorder="1" applyAlignment="1" applyProtection="1">
      <alignment horizontal="left" vertical="center" wrapText="1"/>
    </xf>
    <xf numFmtId="0" fontId="51" fillId="0" borderId="96" xfId="0" applyFont="1" applyBorder="1" applyAlignment="1" applyProtection="1">
      <alignment vertical="center" wrapText="1"/>
    </xf>
    <xf numFmtId="0" fontId="51" fillId="0" borderId="89" xfId="0" applyFont="1" applyBorder="1" applyAlignment="1" applyProtection="1">
      <alignment vertical="center" wrapText="1"/>
    </xf>
    <xf numFmtId="0" fontId="51" fillId="0" borderId="90" xfId="0" applyFont="1" applyBorder="1" applyAlignment="1" applyProtection="1">
      <alignment vertical="center" wrapText="1"/>
    </xf>
    <xf numFmtId="0" fontId="7" fillId="16" borderId="100" xfId="4" applyFont="1" applyFill="1" applyBorder="1" applyAlignment="1" applyProtection="1">
      <alignment horizontal="center" vertical="center" wrapText="1"/>
    </xf>
    <xf numFmtId="0" fontId="24" fillId="0" borderId="36" xfId="0" applyFont="1" applyBorder="1" applyAlignment="1" applyProtection="1">
      <alignment horizontal="right"/>
    </xf>
    <xf numFmtId="1" fontId="16" fillId="6" borderId="49" xfId="4" applyNumberFormat="1" applyFont="1" applyFill="1" applyBorder="1" applyAlignment="1" applyProtection="1">
      <alignment horizontal="center" vertical="center" wrapText="1"/>
    </xf>
    <xf numFmtId="1" fontId="16" fillId="6" borderId="50" xfId="4" applyNumberFormat="1" applyFont="1" applyFill="1" applyBorder="1" applyAlignment="1" applyProtection="1">
      <alignment horizontal="center" vertical="center" wrapText="1"/>
    </xf>
    <xf numFmtId="1" fontId="16" fillId="6" borderId="102" xfId="4" applyNumberFormat="1" applyFont="1" applyFill="1" applyBorder="1" applyAlignment="1" applyProtection="1">
      <alignment horizontal="center" vertical="center" wrapText="1"/>
    </xf>
    <xf numFmtId="0" fontId="18" fillId="3" borderId="22" xfId="4" applyFont="1" applyFill="1" applyBorder="1" applyAlignment="1" applyProtection="1">
      <alignment horizontal="left" vertical="center" wrapText="1"/>
    </xf>
    <xf numFmtId="0" fontId="18" fillId="3" borderId="79" xfId="4" applyFont="1" applyFill="1" applyBorder="1" applyAlignment="1" applyProtection="1">
      <alignment horizontal="left" vertical="center" wrapText="1"/>
    </xf>
    <xf numFmtId="0" fontId="18" fillId="3" borderId="106" xfId="4" applyFont="1" applyFill="1" applyBorder="1" applyAlignment="1" applyProtection="1">
      <alignment horizontal="left" vertical="center" wrapText="1"/>
    </xf>
    <xf numFmtId="164" fontId="11" fillId="6" borderId="104" xfId="4" applyNumberFormat="1" applyFont="1" applyFill="1" applyBorder="1" applyAlignment="1" applyProtection="1">
      <alignment horizontal="center" vertical="center" wrapText="1"/>
    </xf>
    <xf numFmtId="164" fontId="11" fillId="6" borderId="105" xfId="4" applyNumberFormat="1" applyFont="1" applyFill="1" applyBorder="1" applyAlignment="1" applyProtection="1">
      <alignment horizontal="center" vertical="center" wrapText="1"/>
    </xf>
    <xf numFmtId="0" fontId="12" fillId="0" borderId="33" xfId="4" applyFont="1" applyBorder="1" applyAlignment="1" applyProtection="1">
      <alignment horizontal="left" vertical="center" wrapText="1"/>
    </xf>
    <xf numFmtId="0" fontId="12" fillId="0" borderId="0" xfId="4" applyFont="1" applyBorder="1" applyAlignment="1" applyProtection="1">
      <alignment horizontal="left" vertical="center" wrapText="1"/>
    </xf>
    <xf numFmtId="0" fontId="18" fillId="3" borderId="103" xfId="4" applyFont="1" applyFill="1" applyBorder="1" applyAlignment="1" applyProtection="1">
      <alignment horizontal="left" vertical="center" wrapText="1"/>
    </xf>
    <xf numFmtId="0" fontId="18" fillId="3" borderId="104" xfId="4" applyFont="1" applyFill="1" applyBorder="1" applyAlignment="1" applyProtection="1">
      <alignment horizontal="left" vertical="center" wrapText="1"/>
    </xf>
    <xf numFmtId="2" fontId="23" fillId="3" borderId="104" xfId="4" applyNumberFormat="1" applyFont="1" applyFill="1" applyBorder="1" applyAlignment="1" applyProtection="1">
      <alignment horizontal="center" vertical="center" wrapText="1"/>
    </xf>
    <xf numFmtId="2" fontId="23" fillId="3" borderId="105" xfId="4" applyNumberFormat="1" applyFont="1" applyFill="1" applyBorder="1" applyAlignment="1" applyProtection="1">
      <alignment horizontal="center" vertical="center" wrapText="1"/>
    </xf>
    <xf numFmtId="0" fontId="17" fillId="3" borderId="33" xfId="4" applyFont="1" applyFill="1" applyBorder="1" applyAlignment="1" applyProtection="1">
      <alignment horizontal="center" vertical="center" textRotation="90" wrapText="1"/>
    </xf>
    <xf numFmtId="0" fontId="17" fillId="3" borderId="109" xfId="4" applyFont="1" applyFill="1" applyBorder="1" applyAlignment="1" applyProtection="1">
      <alignment horizontal="center" vertical="center" textRotation="90" wrapText="1"/>
    </xf>
    <xf numFmtId="0" fontId="50" fillId="12" borderId="0" xfId="0" applyFont="1" applyFill="1" applyAlignment="1" applyProtection="1">
      <alignment horizontal="center" vertical="center"/>
    </xf>
    <xf numFmtId="0" fontId="51" fillId="0" borderId="96" xfId="0" applyFont="1" applyFill="1" applyBorder="1" applyAlignment="1" applyProtection="1">
      <alignment horizontal="left" vertical="center" wrapText="1"/>
    </xf>
    <xf numFmtId="0" fontId="51" fillId="0" borderId="89" xfId="0" applyFont="1" applyFill="1" applyBorder="1" applyAlignment="1" applyProtection="1">
      <alignment horizontal="left" vertical="center" wrapText="1"/>
    </xf>
    <xf numFmtId="0" fontId="51" fillId="0" borderId="90" xfId="0" applyFont="1" applyFill="1" applyBorder="1" applyAlignment="1" applyProtection="1">
      <alignment horizontal="left" vertical="center" wrapText="1"/>
    </xf>
    <xf numFmtId="0" fontId="51" fillId="0" borderId="0" xfId="0" applyFont="1" applyAlignment="1" applyProtection="1">
      <alignment horizontal="left" vertical="center" wrapText="1"/>
    </xf>
    <xf numFmtId="0" fontId="51" fillId="0" borderId="97" xfId="0" applyFont="1" applyBorder="1" applyAlignment="1" applyProtection="1">
      <alignment horizontal="left" vertical="center" wrapText="1"/>
    </xf>
    <xf numFmtId="0" fontId="51" fillId="0" borderId="92" xfId="0" applyFont="1" applyBorder="1" applyAlignment="1" applyProtection="1">
      <alignment horizontal="left" vertical="center" wrapText="1"/>
    </xf>
    <xf numFmtId="0" fontId="51" fillId="0" borderId="93" xfId="0" applyFont="1" applyBorder="1" applyAlignment="1" applyProtection="1">
      <alignment horizontal="left" vertical="center" wrapText="1"/>
    </xf>
    <xf numFmtId="0" fontId="18" fillId="3" borderId="56" xfId="4" applyFont="1" applyFill="1" applyBorder="1" applyAlignment="1" applyProtection="1">
      <alignment horizontal="center"/>
    </xf>
    <xf numFmtId="0" fontId="18" fillId="3" borderId="0" xfId="4" applyFont="1" applyFill="1" applyBorder="1" applyAlignment="1" applyProtection="1">
      <alignment horizontal="center"/>
    </xf>
    <xf numFmtId="0" fontId="25" fillId="3" borderId="56" xfId="4" applyFont="1" applyFill="1" applyBorder="1" applyAlignment="1" applyProtection="1">
      <alignment horizontal="center" vertical="top" wrapText="1"/>
    </xf>
    <xf numFmtId="0" fontId="25" fillId="3" borderId="0" xfId="4" applyFont="1" applyFill="1" applyBorder="1" applyAlignment="1" applyProtection="1">
      <alignment horizontal="center" vertical="top" wrapText="1"/>
    </xf>
    <xf numFmtId="0" fontId="17" fillId="3" borderId="71" xfId="4" applyFont="1" applyFill="1" applyBorder="1" applyAlignment="1" applyProtection="1">
      <alignment horizontal="center" vertical="center" textRotation="90" wrapText="1"/>
    </xf>
    <xf numFmtId="0" fontId="17" fillId="3" borderId="72" xfId="4" applyFont="1" applyFill="1" applyBorder="1" applyAlignment="1" applyProtection="1">
      <alignment horizontal="center" vertical="center" textRotation="90" wrapText="1"/>
    </xf>
    <xf numFmtId="0" fontId="17" fillId="3" borderId="73" xfId="4" applyFont="1" applyFill="1" applyBorder="1" applyAlignment="1" applyProtection="1">
      <alignment horizontal="center" vertical="center" textRotation="90" wrapText="1"/>
    </xf>
    <xf numFmtId="1" fontId="16" fillId="6" borderId="51" xfId="4" applyNumberFormat="1" applyFont="1" applyFill="1" applyBorder="1" applyAlignment="1" applyProtection="1">
      <alignment horizontal="center" vertical="center" wrapText="1"/>
    </xf>
    <xf numFmtId="0" fontId="12" fillId="0" borderId="0" xfId="0" applyFont="1" applyBorder="1" applyAlignment="1" applyProtection="1">
      <alignment horizontal="center" vertical="center" wrapText="1"/>
    </xf>
    <xf numFmtId="0" fontId="21" fillId="0" borderId="0" xfId="0" applyFont="1" applyBorder="1" applyAlignment="1" applyProtection="1">
      <alignment horizontal="right" vertical="center"/>
    </xf>
    <xf numFmtId="0" fontId="21" fillId="0" borderId="60" xfId="0" applyFont="1" applyBorder="1" applyAlignment="1" applyProtection="1">
      <alignment horizontal="right" vertical="center"/>
    </xf>
    <xf numFmtId="0" fontId="62" fillId="0" borderId="0" xfId="0" applyFont="1" applyBorder="1" applyAlignment="1" applyProtection="1">
      <alignment horizontal="right" vertical="center" wrapText="1"/>
    </xf>
    <xf numFmtId="0" fontId="62" fillId="0" borderId="60" xfId="0" applyFont="1" applyBorder="1" applyAlignment="1" applyProtection="1">
      <alignment horizontal="right" vertical="center" wrapText="1"/>
    </xf>
    <xf numFmtId="0" fontId="21" fillId="0" borderId="61" xfId="0" applyFont="1" applyBorder="1" applyAlignment="1" applyProtection="1">
      <alignment horizontal="left" vertical="center"/>
      <protection locked="0"/>
    </xf>
    <xf numFmtId="0" fontId="21" fillId="0" borderId="62" xfId="0" applyFont="1" applyBorder="1" applyAlignment="1" applyProtection="1">
      <alignment horizontal="left" vertical="center"/>
      <protection locked="0"/>
    </xf>
    <xf numFmtId="0" fontId="21" fillId="0" borderId="63" xfId="0" applyFont="1" applyBorder="1" applyAlignment="1" applyProtection="1">
      <alignment horizontal="left" vertical="center"/>
      <protection locked="0"/>
    </xf>
    <xf numFmtId="0" fontId="22" fillId="0" borderId="64" xfId="0" applyFont="1" applyBorder="1" applyAlignment="1" applyProtection="1">
      <alignment horizontal="left" vertical="center"/>
      <protection locked="0"/>
    </xf>
    <xf numFmtId="0" fontId="22" fillId="0" borderId="65" xfId="0" applyFont="1" applyBorder="1" applyAlignment="1" applyProtection="1">
      <alignment horizontal="left" vertical="center"/>
      <protection locked="0"/>
    </xf>
    <xf numFmtId="0" fontId="22" fillId="0" borderId="66" xfId="0" applyFont="1" applyBorder="1" applyAlignment="1" applyProtection="1">
      <alignment horizontal="left" vertical="center"/>
      <protection locked="0"/>
    </xf>
    <xf numFmtId="0" fontId="55" fillId="0" borderId="67" xfId="0" applyFont="1" applyBorder="1" applyAlignment="1" applyProtection="1">
      <alignment horizontal="left" vertical="center" wrapText="1"/>
      <protection locked="0"/>
    </xf>
    <xf numFmtId="0" fontId="53" fillId="0" borderId="68" xfId="0" applyFont="1" applyBorder="1" applyAlignment="1" applyProtection="1">
      <alignment horizontal="left" vertical="center"/>
      <protection locked="0"/>
    </xf>
    <xf numFmtId="0" fontId="53" fillId="0" borderId="69" xfId="0" applyFont="1" applyBorder="1" applyAlignment="1" applyProtection="1">
      <alignment horizontal="left" vertical="center"/>
      <protection locked="0"/>
    </xf>
    <xf numFmtId="14" fontId="22" fillId="0" borderId="52" xfId="0" applyNumberFormat="1" applyFont="1" applyBorder="1" applyAlignment="1" applyProtection="1">
      <alignment horizontal="center" vertical="center"/>
      <protection locked="0"/>
    </xf>
    <xf numFmtId="0" fontId="22" fillId="0" borderId="53" xfId="0" applyFont="1" applyBorder="1" applyAlignment="1" applyProtection="1">
      <alignment horizontal="center" vertical="center"/>
      <protection locked="0"/>
    </xf>
    <xf numFmtId="164" fontId="40" fillId="3" borderId="54" xfId="4" applyNumberFormat="1" applyFont="1" applyFill="1" applyBorder="1" applyAlignment="1" applyProtection="1">
      <alignment horizontal="center" vertical="center" wrapText="1"/>
    </xf>
    <xf numFmtId="164" fontId="40" fillId="3" borderId="55" xfId="4" applyNumberFormat="1" applyFont="1" applyFill="1" applyBorder="1" applyAlignment="1" applyProtection="1">
      <alignment horizontal="center" vertical="center" wrapText="1"/>
    </xf>
    <xf numFmtId="0" fontId="22" fillId="0" borderId="52" xfId="0" applyFont="1" applyBorder="1" applyAlignment="1" applyProtection="1">
      <alignment horizontal="center" vertical="center"/>
      <protection locked="0"/>
    </xf>
    <xf numFmtId="0" fontId="22" fillId="0" borderId="70" xfId="0" applyFont="1" applyBorder="1" applyAlignment="1" applyProtection="1">
      <alignment horizontal="center" vertical="center"/>
      <protection locked="0"/>
    </xf>
    <xf numFmtId="0" fontId="17" fillId="3" borderId="116" xfId="4" applyFont="1" applyFill="1" applyBorder="1" applyAlignment="1" applyProtection="1">
      <alignment horizontal="left" vertical="center" wrapText="1"/>
    </xf>
    <xf numFmtId="0" fontId="17" fillId="3" borderId="117" xfId="4" applyFont="1" applyFill="1" applyBorder="1" applyAlignment="1" applyProtection="1">
      <alignment horizontal="left" vertical="center" wrapText="1"/>
    </xf>
    <xf numFmtId="0" fontId="17" fillId="3" borderId="118" xfId="4" applyFont="1" applyFill="1" applyBorder="1" applyAlignment="1" applyProtection="1">
      <alignment horizontal="left" vertical="center" wrapText="1"/>
    </xf>
    <xf numFmtId="0" fontId="6" fillId="11" borderId="79" xfId="0" applyFont="1" applyFill="1" applyBorder="1" applyAlignment="1" applyProtection="1">
      <alignment horizontal="center" vertical="center"/>
    </xf>
    <xf numFmtId="0" fontId="6" fillId="11" borderId="80" xfId="0" applyFont="1" applyFill="1" applyBorder="1" applyAlignment="1" applyProtection="1">
      <alignment horizontal="center" vertical="center"/>
    </xf>
    <xf numFmtId="0" fontId="23" fillId="3" borderId="46" xfId="0" applyFont="1" applyFill="1" applyBorder="1" applyAlignment="1" applyProtection="1">
      <alignment horizontal="center" vertical="center"/>
    </xf>
    <xf numFmtId="0" fontId="24" fillId="0" borderId="81" xfId="0" applyFont="1" applyBorder="1" applyAlignment="1" applyProtection="1">
      <alignment horizontal="right" vertical="center" wrapText="1"/>
    </xf>
    <xf numFmtId="0" fontId="17" fillId="3" borderId="71" xfId="0" applyFont="1" applyFill="1" applyBorder="1" applyAlignment="1" applyProtection="1">
      <alignment horizontal="center" vertical="center" textRotation="90" wrapText="1"/>
    </xf>
    <xf numFmtId="0" fontId="20" fillId="3" borderId="72" xfId="0" applyFont="1" applyFill="1" applyBorder="1" applyAlignment="1" applyProtection="1">
      <alignment horizontal="center" vertical="center" textRotation="90" wrapText="1"/>
    </xf>
    <xf numFmtId="0" fontId="17" fillId="3" borderId="74" xfId="0" applyFont="1" applyFill="1" applyBorder="1" applyAlignment="1" applyProtection="1">
      <alignment horizontal="center" vertical="center" textRotation="90" wrapText="1"/>
    </xf>
    <xf numFmtId="0" fontId="17" fillId="3" borderId="75" xfId="0" applyFont="1" applyFill="1" applyBorder="1" applyAlignment="1" applyProtection="1">
      <alignment horizontal="center" vertical="center" textRotation="90" wrapText="1"/>
    </xf>
    <xf numFmtId="0" fontId="0" fillId="3" borderId="76" xfId="0" applyFont="1" applyFill="1" applyBorder="1" applyAlignment="1" applyProtection="1">
      <alignment horizontal="center" vertical="center" textRotation="90" wrapText="1"/>
    </xf>
    <xf numFmtId="0" fontId="17" fillId="3" borderId="72" xfId="0" applyFont="1" applyFill="1" applyBorder="1" applyAlignment="1" applyProtection="1">
      <alignment horizontal="center" vertical="center" textRotation="90" wrapText="1"/>
    </xf>
    <xf numFmtId="0" fontId="20" fillId="3" borderId="71" xfId="0" applyFont="1" applyFill="1" applyBorder="1" applyAlignment="1" applyProtection="1">
      <alignment horizontal="center" vertical="center" textRotation="90" wrapText="1"/>
    </xf>
    <xf numFmtId="0" fontId="20" fillId="3" borderId="73" xfId="0" applyFont="1" applyFill="1" applyBorder="1" applyAlignment="1" applyProtection="1">
      <alignment horizontal="center" vertical="center" textRotation="90" wrapText="1"/>
    </xf>
    <xf numFmtId="0" fontId="17" fillId="3" borderId="73" xfId="0" applyFont="1" applyFill="1" applyBorder="1" applyAlignment="1" applyProtection="1">
      <alignment horizontal="center" vertical="center" textRotation="90" wrapText="1"/>
    </xf>
    <xf numFmtId="0" fontId="0" fillId="3" borderId="77" xfId="0" applyFont="1" applyFill="1" applyBorder="1" applyAlignment="1" applyProtection="1">
      <alignment horizontal="center" vertical="center" textRotation="90" wrapText="1"/>
    </xf>
    <xf numFmtId="0" fontId="0" fillId="3" borderId="78" xfId="0" applyFont="1" applyFill="1" applyBorder="1" applyAlignment="1" applyProtection="1">
      <alignment horizontal="center" vertical="center" textRotation="90" wrapText="1"/>
    </xf>
    <xf numFmtId="0" fontId="17" fillId="3" borderId="76" xfId="0" applyFont="1" applyFill="1" applyBorder="1" applyAlignment="1" applyProtection="1">
      <alignment horizontal="center" vertical="center" textRotation="90" wrapText="1"/>
    </xf>
    <xf numFmtId="0" fontId="17" fillId="3" borderId="78" xfId="0" applyFont="1" applyFill="1" applyBorder="1" applyAlignment="1" applyProtection="1">
      <alignment horizontal="center" vertical="center" textRotation="90" wrapText="1"/>
    </xf>
    <xf numFmtId="0" fontId="6" fillId="0" borderId="79" xfId="0" applyFont="1" applyBorder="1" applyAlignment="1" applyProtection="1">
      <alignment horizontal="center" vertical="center"/>
    </xf>
    <xf numFmtId="0" fontId="6" fillId="0" borderId="80" xfId="0" applyFont="1" applyBorder="1" applyAlignment="1" applyProtection="1">
      <alignment horizontal="center" vertical="center"/>
    </xf>
    <xf numFmtId="0" fontId="24" fillId="0" borderId="82" xfId="0" applyFont="1" applyBorder="1" applyAlignment="1" applyProtection="1">
      <alignment horizontal="right" vertical="center" wrapText="1"/>
    </xf>
    <xf numFmtId="0" fontId="18" fillId="3" borderId="56" xfId="4" applyFont="1" applyFill="1" applyBorder="1" applyAlignment="1" applyProtection="1">
      <alignment horizontal="center" vertical="center"/>
    </xf>
    <xf numFmtId="0" fontId="18" fillId="3" borderId="0" xfId="4" applyFont="1" applyFill="1" applyBorder="1" applyAlignment="1" applyProtection="1">
      <alignment horizontal="center" vertical="center"/>
    </xf>
    <xf numFmtId="0" fontId="25" fillId="3" borderId="56" xfId="4" applyFont="1" applyFill="1" applyBorder="1" applyAlignment="1" applyProtection="1">
      <alignment horizontal="center" vertical="center" wrapText="1"/>
    </xf>
    <xf numFmtId="0" fontId="25" fillId="3" borderId="0" xfId="4" applyFont="1" applyFill="1" applyBorder="1" applyAlignment="1" applyProtection="1">
      <alignment horizontal="center" vertical="center" wrapText="1"/>
    </xf>
    <xf numFmtId="14" fontId="22" fillId="0" borderId="52" xfId="0" applyNumberFormat="1" applyFont="1" applyBorder="1" applyAlignment="1" applyProtection="1">
      <alignment horizontal="left" vertical="center"/>
      <protection locked="0"/>
    </xf>
    <xf numFmtId="14" fontId="22" fillId="0" borderId="53" xfId="0" applyNumberFormat="1" applyFont="1" applyBorder="1" applyAlignment="1" applyProtection="1">
      <alignment horizontal="left" vertical="center"/>
      <protection locked="0"/>
    </xf>
    <xf numFmtId="0" fontId="47" fillId="13" borderId="0" xfId="0" applyFont="1" applyFill="1" applyAlignment="1">
      <alignment horizontal="center" vertical="center"/>
    </xf>
    <xf numFmtId="0" fontId="47" fillId="9" borderId="0" xfId="0" applyFont="1" applyFill="1" applyAlignment="1">
      <alignment horizontal="center" vertical="center"/>
    </xf>
    <xf numFmtId="164" fontId="30" fillId="3" borderId="0" xfId="4" applyNumberFormat="1" applyFont="1" applyFill="1" applyBorder="1" applyAlignment="1" applyProtection="1">
      <alignment horizontal="center" vertical="center" wrapText="1"/>
    </xf>
    <xf numFmtId="0" fontId="68" fillId="0" borderId="1" xfId="0" applyFont="1" applyFill="1" applyBorder="1" applyAlignment="1" applyProtection="1">
      <alignment vertical="center" wrapText="1"/>
      <protection locked="0"/>
    </xf>
    <xf numFmtId="0" fontId="68" fillId="0" borderId="7" xfId="0" applyFont="1" applyFill="1" applyBorder="1" applyAlignment="1" applyProtection="1">
      <alignment vertical="center" wrapText="1"/>
    </xf>
    <xf numFmtId="0" fontId="70" fillId="0" borderId="6" xfId="0" applyFont="1" applyFill="1" applyBorder="1" applyAlignment="1" applyProtection="1">
      <alignment vertical="center" wrapText="1"/>
      <protection locked="0"/>
    </xf>
    <xf numFmtId="0" fontId="70" fillId="0" borderId="1" xfId="0" applyFont="1" applyFill="1" applyBorder="1" applyAlignment="1" applyProtection="1">
      <alignment vertical="center" wrapText="1"/>
      <protection locked="0"/>
    </xf>
    <xf numFmtId="0" fontId="70" fillId="0" borderId="7" xfId="0" applyFont="1" applyFill="1" applyBorder="1" applyAlignment="1" applyProtection="1">
      <alignment vertical="top" wrapText="1"/>
      <protection locked="0"/>
    </xf>
    <xf numFmtId="0" fontId="71" fillId="0" borderId="124" xfId="0" applyFont="1" applyBorder="1" applyAlignment="1">
      <alignment vertical="center" wrapText="1"/>
    </xf>
    <xf numFmtId="0" fontId="71" fillId="0" borderId="125" xfId="0" applyFont="1" applyBorder="1" applyAlignment="1">
      <alignment vertical="center" wrapText="1"/>
    </xf>
    <xf numFmtId="0" fontId="0" fillId="17" borderId="0" xfId="0" applyFill="1" applyAlignment="1">
      <alignment vertical="center" wrapText="1"/>
    </xf>
    <xf numFmtId="0" fontId="3" fillId="0" borderId="126" xfId="0" applyFont="1" applyFill="1" applyBorder="1" applyAlignment="1" applyProtection="1">
      <alignment vertical="center" wrapText="1"/>
    </xf>
    <xf numFmtId="0" fontId="58" fillId="0" borderId="127" xfId="0" applyFont="1" applyFill="1" applyBorder="1" applyAlignment="1" applyProtection="1">
      <alignment vertical="center" wrapText="1"/>
      <protection locked="0"/>
    </xf>
    <xf numFmtId="0" fontId="48" fillId="0" borderId="127" xfId="0" applyFont="1" applyFill="1" applyBorder="1" applyAlignment="1" applyProtection="1">
      <alignment vertical="center" wrapText="1"/>
      <protection locked="0"/>
    </xf>
    <xf numFmtId="0" fontId="0" fillId="0" borderId="128" xfId="0" applyBorder="1" applyAlignment="1">
      <alignment vertical="center" wrapText="1"/>
    </xf>
    <xf numFmtId="0" fontId="0" fillId="0" borderId="129" xfId="0" applyBorder="1" applyAlignment="1">
      <alignment vertical="center" wrapText="1"/>
    </xf>
    <xf numFmtId="0" fontId="0" fillId="0" borderId="130" xfId="0" applyBorder="1" applyAlignment="1">
      <alignment vertical="center" wrapText="1"/>
    </xf>
    <xf numFmtId="0" fontId="3" fillId="0" borderId="127" xfId="0" applyFont="1" applyFill="1" applyBorder="1" applyAlignment="1" applyProtection="1">
      <alignment vertical="center" wrapText="1"/>
    </xf>
    <xf numFmtId="17" fontId="58" fillId="0" borderId="127" xfId="0" applyNumberFormat="1" applyFont="1" applyFill="1" applyBorder="1" applyAlignment="1" applyProtection="1">
      <alignment vertical="center" wrapText="1"/>
      <protection locked="0"/>
    </xf>
    <xf numFmtId="0" fontId="3" fillId="9" borderId="126" xfId="0" applyFont="1" applyFill="1" applyBorder="1" applyAlignment="1" applyProtection="1">
      <alignment vertical="center" wrapText="1"/>
    </xf>
    <xf numFmtId="0" fontId="0" fillId="0" borderId="126" xfId="0" applyBorder="1" applyAlignment="1">
      <alignment vertical="center" wrapText="1"/>
    </xf>
    <xf numFmtId="0" fontId="0" fillId="0" borderId="127" xfId="0" applyBorder="1" applyAlignment="1">
      <alignment vertical="center" wrapText="1"/>
    </xf>
    <xf numFmtId="0" fontId="12" fillId="0" borderId="126" xfId="0" applyFont="1" applyFill="1" applyBorder="1" applyAlignment="1" applyProtection="1">
      <alignment vertical="center" wrapText="1"/>
    </xf>
  </cellXfs>
  <cellStyles count="6">
    <cellStyle name="Hipervínculo" xfId="1" builtinId="8"/>
    <cellStyle name="Normal" xfId="0" builtinId="0"/>
    <cellStyle name="Normal 3" xfId="2"/>
    <cellStyle name="Normal 4" xfId="3"/>
    <cellStyle name="Normal_5881-ER-Policia_Fuerteventura-CUESTIONARIO_EVALUACIÓN_DETALLADA_Ed_01" xfId="4"/>
    <cellStyle name="Porcentaje" xfId="5" builtinId="5"/>
  </cellStyles>
  <dxfs count="123">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b/>
        <i val="0"/>
        <color auto="1"/>
      </font>
      <fill>
        <patternFill>
          <bgColor indexed="22"/>
        </patternFill>
      </fill>
    </dxf>
    <dxf>
      <font>
        <condense val="0"/>
        <extend val="0"/>
        <color auto="1"/>
      </font>
      <fill>
        <patternFill>
          <bgColor theme="5" tint="0.59996337778862885"/>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theme="0"/>
      </font>
    </dxf>
    <dxf>
      <font>
        <color rgb="FF9C6500"/>
      </font>
      <fill>
        <patternFill>
          <bgColor rgb="FFFFEB9C"/>
        </patternFill>
      </fill>
    </dxf>
    <dxf>
      <font>
        <color theme="0"/>
      </font>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b/>
        <i val="0"/>
        <color auto="1"/>
      </font>
      <fill>
        <patternFill>
          <bgColor indexed="22"/>
        </patternFill>
      </fill>
    </dxf>
    <dxf>
      <font>
        <condense val="0"/>
        <extend val="0"/>
        <color auto="1"/>
      </font>
      <fill>
        <patternFill>
          <bgColor theme="5" tint="0.59996337778862885"/>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b/>
        <i val="0"/>
        <color auto="1"/>
      </font>
      <fill>
        <patternFill>
          <bgColor indexed="22"/>
        </patternFill>
      </fill>
    </dxf>
    <dxf>
      <font>
        <condense val="0"/>
        <extend val="0"/>
        <color auto="1"/>
      </font>
      <fill>
        <patternFill>
          <bgColor theme="5" tint="0.59996337778862885"/>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b/>
        <i val="0"/>
        <color auto="1"/>
      </font>
      <fill>
        <patternFill>
          <bgColor indexed="22"/>
        </patternFill>
      </fill>
    </dxf>
    <dxf>
      <font>
        <condense val="0"/>
        <extend val="0"/>
        <color auto="1"/>
      </font>
      <fill>
        <patternFill>
          <bgColor theme="5" tint="0.59996337778862885"/>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b/>
        <i val="0"/>
        <color auto="1"/>
      </font>
      <fill>
        <patternFill>
          <bgColor indexed="22"/>
        </patternFill>
      </fill>
    </dxf>
    <dxf>
      <font>
        <condense val="0"/>
        <extend val="0"/>
        <color auto="1"/>
      </font>
      <fill>
        <patternFill>
          <bgColor theme="5" tint="0.59996337778862885"/>
        </patternFill>
      </fill>
    </dxf>
  </dxfs>
  <tableStyles count="0" defaultTableStyle="TableStyleMedium9" defaultPivotStyle="PivotStyleLight16"/>
  <colors>
    <mruColors>
      <color rgb="FFFFFF99"/>
      <color rgb="FFFF66FF"/>
      <color rgb="FFF8F8F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3"/>
    </mc:Choice>
    <mc:Fallback>
      <c:style val="23"/>
    </mc:Fallback>
  </mc:AlternateContent>
  <c:chart>
    <c:title>
      <c:tx>
        <c:rich>
          <a:bodyPr/>
          <a:lstStyle/>
          <a:p>
            <a:pPr>
              <a:defRPr sz="1200"/>
            </a:pPr>
            <a:r>
              <a:rPr lang="es-ES" sz="1200"/>
              <a:t>ÍNDICE POR SUBPROCESOS</a:t>
            </a:r>
          </a:p>
        </c:rich>
      </c:tx>
      <c:layout>
        <c:manualLayout>
          <c:xMode val="edge"/>
          <c:yMode val="edge"/>
          <c:x val="0.37432842581329301"/>
          <c:y val="2.75614118532156E-2"/>
        </c:manualLayout>
      </c:layout>
      <c:overlay val="0"/>
      <c:spPr>
        <a:solidFill>
          <a:schemeClr val="accent1">
            <a:lumMod val="20000"/>
            <a:lumOff val="80000"/>
          </a:schemeClr>
        </a:solidFill>
        <a:ln w="25400">
          <a:noFill/>
        </a:ln>
      </c:spPr>
    </c:title>
    <c:autoTitleDeleted val="0"/>
    <c:plotArea>
      <c:layout>
        <c:manualLayout>
          <c:layoutTarget val="inner"/>
          <c:xMode val="edge"/>
          <c:yMode val="edge"/>
          <c:x val="0.15307962466993899"/>
          <c:y val="0.19532866621936601"/>
          <c:w val="0.68490392847522596"/>
          <c:h val="0.72193935404297405"/>
        </c:manualLayout>
      </c:layout>
      <c:radarChart>
        <c:radarStyle val="filled"/>
        <c:varyColors val="0"/>
        <c:ser>
          <c:idx val="0"/>
          <c:order val="1"/>
          <c:tx>
            <c:v>SUBPROCESOS</c:v>
          </c:tx>
          <c:cat>
            <c:strRef>
              <c:f>('Resumen EVALUACIÓN'!$B$11:$B$18,'Resumen EVALUACIÓN'!$B$23:$B$28)</c:f>
              <c:strCache>
                <c:ptCount val="14"/>
                <c:pt idx="0">
                  <c:v>MC</c:v>
                </c:pt>
                <c:pt idx="1">
                  <c:v>ST</c:v>
                </c:pt>
                <c:pt idx="2">
                  <c:v>RH</c:v>
                </c:pt>
                <c:pt idx="3">
                  <c:v>NC</c:v>
                </c:pt>
                <c:pt idx="4">
                  <c:v>AI</c:v>
                </c:pt>
                <c:pt idx="5">
                  <c:v>GD</c:v>
                </c:pt>
                <c:pt idx="6">
                  <c:v>GC</c:v>
                </c:pt>
                <c:pt idx="7">
                  <c:v>SG</c:v>
                </c:pt>
                <c:pt idx="8">
                  <c:v>TA</c:v>
                </c:pt>
                <c:pt idx="9">
                  <c:v>DC</c:v>
                </c:pt>
                <c:pt idx="10">
                  <c:v>EU</c:v>
                </c:pt>
                <c:pt idx="11">
                  <c:v>HS</c:v>
                </c:pt>
                <c:pt idx="12">
                  <c:v>PR</c:v>
                </c:pt>
                <c:pt idx="13">
                  <c:v>PT</c:v>
                </c:pt>
              </c:strCache>
            </c:strRef>
          </c:cat>
          <c:val>
            <c:numRef>
              <c:f>('Resumen EVALUACIÓN'!$D$11:$D$18,'Resumen EVALUACIÓN'!$D$23:$D$28)</c:f>
              <c:numCache>
                <c:formatCode>0</c:formatCode>
                <c:ptCount val="14"/>
                <c:pt idx="0">
                  <c:v>96</c:v>
                </c:pt>
                <c:pt idx="1">
                  <c:v>100</c:v>
                </c:pt>
                <c:pt idx="2">
                  <c:v>106</c:v>
                </c:pt>
                <c:pt idx="3">
                  <c:v>87.5</c:v>
                </c:pt>
                <c:pt idx="4">
                  <c:v>75</c:v>
                </c:pt>
                <c:pt idx="5">
                  <c:v>100</c:v>
                </c:pt>
                <c:pt idx="6">
                  <c:v>80</c:v>
                </c:pt>
                <c:pt idx="7">
                  <c:v>100</c:v>
                </c:pt>
                <c:pt idx="8">
                  <c:v>100</c:v>
                </c:pt>
                <c:pt idx="9">
                  <c:v>80</c:v>
                </c:pt>
                <c:pt idx="10">
                  <c:v>100</c:v>
                </c:pt>
                <c:pt idx="11">
                  <c:v>100</c:v>
                </c:pt>
                <c:pt idx="12">
                  <c:v>90</c:v>
                </c:pt>
                <c:pt idx="13">
                  <c:v>95.774647887323937</c:v>
                </c:pt>
              </c:numCache>
            </c:numRef>
          </c:val>
        </c:ser>
        <c:dLbls>
          <c:showLegendKey val="0"/>
          <c:showVal val="0"/>
          <c:showCatName val="0"/>
          <c:showSerName val="0"/>
          <c:showPercent val="0"/>
          <c:showBubbleSize val="0"/>
        </c:dLbls>
        <c:axId val="46138880"/>
        <c:axId val="46140416"/>
      </c:radarChart>
      <c:radarChart>
        <c:radarStyle val="marker"/>
        <c:varyColors val="0"/>
        <c:ser>
          <c:idx val="1"/>
          <c:order val="0"/>
          <c:tx>
            <c:v>LIMITE</c:v>
          </c:tx>
          <c:spPr>
            <a:ln w="19050">
              <a:solidFill>
                <a:schemeClr val="tx2">
                  <a:lumMod val="75000"/>
                </a:schemeClr>
              </a:solidFill>
            </a:ln>
          </c:spPr>
          <c:marker>
            <c:symbol val="none"/>
          </c:marker>
          <c:cat>
            <c:numRef>
              <c:f>'Resumen EVALUACIÓN'!$M$16:$M$33</c:f>
              <c:numCache>
                <c:formatCode>General</c:formatCode>
                <c:ptCount val="18"/>
              </c:numCache>
            </c:numRef>
          </c:cat>
          <c:val>
            <c:numRef>
              <c:f>(ESTÁNDARES!#REF!,ESTÁNDARES!#REF!,ESTÁNDARES!#REF!)</c:f>
              <c:numCache>
                <c:formatCode>General</c:formatCode>
                <c:ptCount val="1"/>
                <c:pt idx="0">
                  <c:v>1</c:v>
                </c:pt>
              </c:numCache>
            </c:numRef>
          </c:val>
        </c:ser>
        <c:dLbls>
          <c:showLegendKey val="0"/>
          <c:showVal val="0"/>
          <c:showCatName val="0"/>
          <c:showSerName val="0"/>
          <c:showPercent val="0"/>
          <c:showBubbleSize val="0"/>
        </c:dLbls>
        <c:axId val="46162688"/>
        <c:axId val="46164224"/>
      </c:radarChart>
      <c:catAx>
        <c:axId val="46138880"/>
        <c:scaling>
          <c:orientation val="minMax"/>
        </c:scaling>
        <c:delete val="0"/>
        <c:axPos val="b"/>
        <c:majorGridlines/>
        <c:numFmt formatCode="@" sourceLinked="0"/>
        <c:majorTickMark val="out"/>
        <c:minorTickMark val="none"/>
        <c:tickLblPos val="nextTo"/>
        <c:txPr>
          <a:bodyPr rot="0" vert="horz"/>
          <a:lstStyle/>
          <a:p>
            <a:pPr>
              <a:defRPr sz="800"/>
            </a:pPr>
            <a:endParaRPr lang="es-ES"/>
          </a:p>
        </c:txPr>
        <c:crossAx val="46140416"/>
        <c:crosses val="autoZero"/>
        <c:auto val="0"/>
        <c:lblAlgn val="ctr"/>
        <c:lblOffset val="100"/>
        <c:noMultiLvlLbl val="0"/>
      </c:catAx>
      <c:valAx>
        <c:axId val="46140416"/>
        <c:scaling>
          <c:orientation val="minMax"/>
          <c:max val="100"/>
        </c:scaling>
        <c:delete val="1"/>
        <c:axPos val="l"/>
        <c:majorGridlines/>
        <c:numFmt formatCode="#,##0" sourceLinked="0"/>
        <c:majorTickMark val="none"/>
        <c:minorTickMark val="none"/>
        <c:tickLblPos val="none"/>
        <c:crossAx val="46138880"/>
        <c:crosses val="autoZero"/>
        <c:crossBetween val="between"/>
        <c:majorUnit val="50"/>
        <c:minorUnit val="1"/>
      </c:valAx>
      <c:catAx>
        <c:axId val="46162688"/>
        <c:scaling>
          <c:orientation val="minMax"/>
        </c:scaling>
        <c:delete val="0"/>
        <c:axPos val="b"/>
        <c:majorGridlines/>
        <c:numFmt formatCode="General" sourceLinked="1"/>
        <c:majorTickMark val="out"/>
        <c:minorTickMark val="none"/>
        <c:tickLblPos val="nextTo"/>
        <c:txPr>
          <a:bodyPr rot="0" vert="horz"/>
          <a:lstStyle/>
          <a:p>
            <a:pPr>
              <a:defRPr/>
            </a:pPr>
            <a:endParaRPr lang="es-ES"/>
          </a:p>
        </c:txPr>
        <c:crossAx val="46164224"/>
        <c:crosses val="autoZero"/>
        <c:auto val="0"/>
        <c:lblAlgn val="ctr"/>
        <c:lblOffset val="100"/>
        <c:noMultiLvlLbl val="0"/>
      </c:catAx>
      <c:valAx>
        <c:axId val="46164224"/>
        <c:scaling>
          <c:orientation val="minMax"/>
          <c:max val="100"/>
        </c:scaling>
        <c:delete val="0"/>
        <c:axPos val="l"/>
        <c:majorGridlines/>
        <c:numFmt formatCode="#,##0" sourceLinked="0"/>
        <c:majorTickMark val="none"/>
        <c:minorTickMark val="none"/>
        <c:tickLblPos val="nextTo"/>
        <c:txPr>
          <a:bodyPr rot="0" vert="horz"/>
          <a:lstStyle/>
          <a:p>
            <a:pPr>
              <a:defRPr sz="800" b="1"/>
            </a:pPr>
            <a:endParaRPr lang="es-ES"/>
          </a:p>
        </c:txPr>
        <c:crossAx val="46162688"/>
        <c:crosses val="autoZero"/>
        <c:crossBetween val="between"/>
        <c:majorUnit val="50"/>
        <c:minorUnit val="1"/>
      </c:valAx>
    </c:plotArea>
    <c:plotVisOnly val="1"/>
    <c:dispBlanksAs val="gap"/>
    <c:showDLblsOverMax val="0"/>
  </c:chart>
  <c:spPr>
    <a:noFill/>
    <a:ln>
      <a:noFill/>
    </a:ln>
  </c:spPr>
  <c:printSettings>
    <c:headerFooter alignWithMargins="0"/>
    <c:pageMargins b="1" l="0.750000000000002" r="0.750000000000002" t="1" header="0" footer="0"/>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31"/>
    </mc:Choice>
    <mc:Fallback>
      <c:style val="31"/>
    </mc:Fallback>
  </mc:AlternateContent>
  <c:chart>
    <c:title>
      <c:tx>
        <c:rich>
          <a:bodyPr/>
          <a:lstStyle/>
          <a:p>
            <a:pPr>
              <a:defRPr sz="1400"/>
            </a:pPr>
            <a:r>
              <a:rPr lang="es-ES" sz="1400"/>
              <a:t>PROCESOS ESENCIALES</a:t>
            </a:r>
          </a:p>
        </c:rich>
      </c:tx>
      <c:layout>
        <c:manualLayout>
          <c:xMode val="edge"/>
          <c:yMode val="edge"/>
          <c:x val="0.23880200618486999"/>
          <c:y val="3.18339117562913E-2"/>
        </c:manualLayout>
      </c:layout>
      <c:overlay val="0"/>
      <c:spPr>
        <a:noFill/>
        <a:ln w="25400">
          <a:noFill/>
        </a:ln>
      </c:spPr>
    </c:title>
    <c:autoTitleDeleted val="0"/>
    <c:view3D>
      <c:rotX val="15"/>
      <c:rotY val="20"/>
      <c:depthPercent val="100"/>
      <c:rAngAx val="1"/>
    </c:view3D>
    <c:floor>
      <c:thickness val="0"/>
    </c:floor>
    <c:sideWall>
      <c:thickness val="0"/>
    </c:sideWall>
    <c:backWall>
      <c:thickness val="0"/>
    </c:backWall>
    <c:plotArea>
      <c:layout>
        <c:manualLayout>
          <c:layoutTarget val="inner"/>
          <c:xMode val="edge"/>
          <c:yMode val="edge"/>
          <c:x val="0.15887850467289699"/>
          <c:y val="0.18484903186858401"/>
          <c:w val="0.67523364485981396"/>
          <c:h val="0.64242614354327598"/>
        </c:manualLayout>
      </c:layout>
      <c:bar3DChart>
        <c:barDir val="col"/>
        <c:grouping val="clustered"/>
        <c:varyColors val="1"/>
        <c:ser>
          <c:idx val="0"/>
          <c:order val="0"/>
          <c:tx>
            <c:strRef>
              <c:f>ESENCIALES!$D$124</c:f>
              <c:strCache>
                <c:ptCount val="1"/>
                <c:pt idx="0">
                  <c:v>PROCESOS ESENCIALES</c:v>
                </c:pt>
              </c:strCache>
            </c:strRef>
          </c:tx>
          <c:invertIfNegative val="0"/>
          <c:cat>
            <c:strRef>
              <c:f>ESTÁNDARES!$A$28:$A$33</c:f>
              <c:strCache>
                <c:ptCount val="6"/>
                <c:pt idx="0">
                  <c:v>TA</c:v>
                </c:pt>
                <c:pt idx="1">
                  <c:v>DC</c:v>
                </c:pt>
                <c:pt idx="2">
                  <c:v>EU</c:v>
                </c:pt>
                <c:pt idx="3">
                  <c:v>HS</c:v>
                </c:pt>
                <c:pt idx="4">
                  <c:v>PR</c:v>
                </c:pt>
                <c:pt idx="5">
                  <c:v>PT</c:v>
                </c:pt>
              </c:strCache>
            </c:strRef>
          </c:cat>
          <c:val>
            <c:numRef>
              <c:f>ESENCIALES!$G$125:$G$130</c:f>
              <c:numCache>
                <c:formatCode>0</c:formatCode>
                <c:ptCount val="6"/>
                <c:pt idx="0">
                  <c:v>100</c:v>
                </c:pt>
                <c:pt idx="1">
                  <c:v>80</c:v>
                </c:pt>
                <c:pt idx="2">
                  <c:v>100</c:v>
                </c:pt>
                <c:pt idx="3">
                  <c:v>100</c:v>
                </c:pt>
                <c:pt idx="4">
                  <c:v>90</c:v>
                </c:pt>
                <c:pt idx="5">
                  <c:v>95.774647887323937</c:v>
                </c:pt>
              </c:numCache>
            </c:numRef>
          </c:val>
        </c:ser>
        <c:dLbls>
          <c:showLegendKey val="0"/>
          <c:showVal val="0"/>
          <c:showCatName val="0"/>
          <c:showSerName val="0"/>
          <c:showPercent val="0"/>
          <c:showBubbleSize val="0"/>
        </c:dLbls>
        <c:gapWidth val="50"/>
        <c:shape val="cylinder"/>
        <c:axId val="94789632"/>
        <c:axId val="94791168"/>
        <c:axId val="0"/>
      </c:bar3DChart>
      <c:catAx>
        <c:axId val="94789632"/>
        <c:scaling>
          <c:orientation val="minMax"/>
        </c:scaling>
        <c:delete val="0"/>
        <c:axPos val="b"/>
        <c:numFmt formatCode="General" sourceLinked="1"/>
        <c:majorTickMark val="out"/>
        <c:minorTickMark val="none"/>
        <c:tickLblPos val="nextTo"/>
        <c:txPr>
          <a:bodyPr rot="0" vert="horz"/>
          <a:lstStyle/>
          <a:p>
            <a:pPr>
              <a:defRPr sz="900"/>
            </a:pPr>
            <a:endParaRPr lang="es-ES"/>
          </a:p>
        </c:txPr>
        <c:crossAx val="94791168"/>
        <c:crosses val="autoZero"/>
        <c:auto val="0"/>
        <c:lblAlgn val="ctr"/>
        <c:lblOffset val="100"/>
        <c:noMultiLvlLbl val="0"/>
      </c:catAx>
      <c:valAx>
        <c:axId val="94791168"/>
        <c:scaling>
          <c:orientation val="minMax"/>
          <c:max val="100"/>
          <c:min val="0"/>
        </c:scaling>
        <c:delete val="0"/>
        <c:axPos val="l"/>
        <c:majorGridlines/>
        <c:numFmt formatCode="General" sourceLinked="0"/>
        <c:majorTickMark val="out"/>
        <c:minorTickMark val="none"/>
        <c:tickLblPos val="nextTo"/>
        <c:txPr>
          <a:bodyPr rot="0" vert="horz"/>
          <a:lstStyle/>
          <a:p>
            <a:pPr>
              <a:defRPr/>
            </a:pPr>
            <a:endParaRPr lang="es-ES"/>
          </a:p>
        </c:txPr>
        <c:crossAx val="94789632"/>
        <c:crosses val="autoZero"/>
        <c:crossBetween val="between"/>
        <c:majorUnit val="20"/>
      </c:valAx>
      <c:spPr>
        <a:noFill/>
        <a:ln w="25400">
          <a:noFill/>
        </a:ln>
      </c:spPr>
    </c:plotArea>
    <c:plotVisOnly val="1"/>
    <c:dispBlanksAs val="gap"/>
    <c:showDLblsOverMax val="0"/>
  </c:chart>
  <c:spPr>
    <a:ln>
      <a:noFill/>
    </a:ln>
  </c:spPr>
  <c:printSettings>
    <c:headerFooter/>
    <c:pageMargins b="0.750000000000002" l="0.70000000000000095" r="0.70000000000000095" t="0.750000000000002" header="0.3" footer="0.3"/>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3"/>
    </mc:Choice>
    <mc:Fallback>
      <c:style val="23"/>
    </mc:Fallback>
  </mc:AlternateContent>
  <c:chart>
    <c:autoTitleDeleted val="1"/>
    <c:plotArea>
      <c:layout>
        <c:manualLayout>
          <c:layoutTarget val="inner"/>
          <c:xMode val="edge"/>
          <c:yMode val="edge"/>
          <c:x val="0.34899795518978999"/>
          <c:y val="0.169845822749496"/>
          <c:w val="0.34711888107283101"/>
          <c:h val="0.74141874016098697"/>
        </c:manualLayout>
      </c:layout>
      <c:radarChart>
        <c:radarStyle val="filled"/>
        <c:varyColors val="0"/>
        <c:ser>
          <c:idx val="0"/>
          <c:order val="0"/>
          <c:tx>
            <c:strRef>
              <c:f>ESENCIALES!$D$124</c:f>
              <c:strCache>
                <c:ptCount val="1"/>
                <c:pt idx="0">
                  <c:v>PROCESOS ESENCIALES</c:v>
                </c:pt>
              </c:strCache>
            </c:strRef>
          </c:tx>
          <c:cat>
            <c:strRef>
              <c:f>ESENCIALES!$D$125:$D$130</c:f>
              <c:strCache>
                <c:ptCount val="6"/>
                <c:pt idx="0">
                  <c:v>TABLÓN DE ANUNCIOS</c:v>
                </c:pt>
                <c:pt idx="1">
                  <c:v>DOCUMENTACIÓN EXIGIBLE A LOS CENTROS</c:v>
                </c:pt>
                <c:pt idx="2">
                  <c:v>EXPEDIENTE USUARIOS</c:v>
                </c:pt>
                <c:pt idx="3">
                  <c:v>HISTORIA SOCIOSANITARIA</c:v>
                </c:pt>
                <c:pt idx="4">
                  <c:v>PROGRAMAS</c:v>
                </c:pt>
                <c:pt idx="5">
                  <c:v>PROTOCOLOS</c:v>
                </c:pt>
              </c:strCache>
            </c:strRef>
          </c:cat>
          <c:val>
            <c:numRef>
              <c:f>ESENCIALES!$G$125:$G$130</c:f>
              <c:numCache>
                <c:formatCode>0</c:formatCode>
                <c:ptCount val="6"/>
                <c:pt idx="0">
                  <c:v>100</c:v>
                </c:pt>
                <c:pt idx="1">
                  <c:v>80</c:v>
                </c:pt>
                <c:pt idx="2">
                  <c:v>100</c:v>
                </c:pt>
                <c:pt idx="3">
                  <c:v>100</c:v>
                </c:pt>
                <c:pt idx="4">
                  <c:v>90</c:v>
                </c:pt>
                <c:pt idx="5">
                  <c:v>95.774647887323937</c:v>
                </c:pt>
              </c:numCache>
            </c:numRef>
          </c:val>
        </c:ser>
        <c:dLbls>
          <c:showLegendKey val="0"/>
          <c:showVal val="0"/>
          <c:showCatName val="0"/>
          <c:showSerName val="0"/>
          <c:showPercent val="0"/>
          <c:showBubbleSize val="0"/>
        </c:dLbls>
        <c:axId val="94815360"/>
        <c:axId val="94816896"/>
      </c:radarChart>
      <c:catAx>
        <c:axId val="94815360"/>
        <c:scaling>
          <c:orientation val="minMax"/>
        </c:scaling>
        <c:delete val="0"/>
        <c:axPos val="b"/>
        <c:majorGridlines/>
        <c:numFmt formatCode="#,##0" sourceLinked="0"/>
        <c:majorTickMark val="out"/>
        <c:minorTickMark val="none"/>
        <c:tickLblPos val="nextTo"/>
        <c:txPr>
          <a:bodyPr rot="0" vert="horz"/>
          <a:lstStyle/>
          <a:p>
            <a:pPr>
              <a:defRPr sz="800"/>
            </a:pPr>
            <a:endParaRPr lang="es-ES"/>
          </a:p>
        </c:txPr>
        <c:crossAx val="94816896"/>
        <c:crosses val="autoZero"/>
        <c:auto val="0"/>
        <c:lblAlgn val="ctr"/>
        <c:lblOffset val="100"/>
        <c:noMultiLvlLbl val="0"/>
      </c:catAx>
      <c:valAx>
        <c:axId val="94816896"/>
        <c:scaling>
          <c:orientation val="minMax"/>
          <c:max val="100"/>
        </c:scaling>
        <c:delete val="0"/>
        <c:axPos val="l"/>
        <c:majorGridlines/>
        <c:numFmt formatCode="0" sourceLinked="1"/>
        <c:majorTickMark val="cross"/>
        <c:minorTickMark val="none"/>
        <c:tickLblPos val="nextTo"/>
        <c:txPr>
          <a:bodyPr rot="0" vert="horz"/>
          <a:lstStyle/>
          <a:p>
            <a:pPr>
              <a:defRPr sz="800" b="1"/>
            </a:pPr>
            <a:endParaRPr lang="es-ES"/>
          </a:p>
        </c:txPr>
        <c:crossAx val="94815360"/>
        <c:crosses val="autoZero"/>
        <c:crossBetween val="between"/>
        <c:majorUnit val="25"/>
        <c:minorUnit val="10"/>
      </c:valAx>
    </c:plotArea>
    <c:plotVisOnly val="1"/>
    <c:dispBlanksAs val="gap"/>
    <c:showDLblsOverMax val="0"/>
  </c:chart>
  <c:spPr>
    <a:noFill/>
    <a:ln>
      <a:noFill/>
    </a:ln>
  </c:spPr>
  <c:printSettings>
    <c:headerFooter/>
    <c:pageMargins b="0.750000000000002" l="0.70000000000000095" r="0.70000000000000095" t="0.750000000000002"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3"/>
    </mc:Choice>
    <mc:Fallback>
      <c:style val="23"/>
    </mc:Fallback>
  </mc:AlternateContent>
  <c:chart>
    <c:autoTitleDeleted val="1"/>
    <c:plotArea>
      <c:layout>
        <c:manualLayout>
          <c:layoutTarget val="inner"/>
          <c:xMode val="edge"/>
          <c:yMode val="edge"/>
          <c:x val="0.34899795518978999"/>
          <c:y val="9.5090843264420605E-2"/>
          <c:w val="0.46527860294345302"/>
          <c:h val="0.73325896361142795"/>
        </c:manualLayout>
      </c:layout>
      <c:radarChart>
        <c:radarStyle val="filled"/>
        <c:varyColors val="0"/>
        <c:ser>
          <c:idx val="0"/>
          <c:order val="0"/>
          <c:tx>
            <c:strRef>
              <c:f>ESENCIALES!$D$130</c:f>
              <c:strCache>
                <c:ptCount val="1"/>
                <c:pt idx="0">
                  <c:v>PROTOCOLOS</c:v>
                </c:pt>
              </c:strCache>
            </c:strRef>
          </c:tx>
          <c:cat>
            <c:strRef>
              <c:f>ESENCIALES!$D$131:$D$146</c:f>
              <c:strCache>
                <c:ptCount val="16"/>
                <c:pt idx="0">
                  <c:v>Sugerencias y Reclamaciones</c:v>
                </c:pt>
                <c:pt idx="1">
                  <c:v>Medicación</c:v>
                </c:pt>
                <c:pt idx="2">
                  <c:v>Valoración Geriátrica Integral</c:v>
                </c:pt>
                <c:pt idx="3">
                  <c:v>Atención al Ingreso</c:v>
                </c:pt>
                <c:pt idx="4">
                  <c:v>Acogida e Integración</c:v>
                </c:pt>
                <c:pt idx="5">
                  <c:v>Gestión de la Inf., Confidencialidad e Intimidad</c:v>
                </c:pt>
                <c:pt idx="6">
                  <c:v>Caídas</c:v>
                </c:pt>
                <c:pt idx="7">
                  <c:v>Úlceras por Presión</c:v>
                </c:pt>
                <c:pt idx="8">
                  <c:v>Incontinencias</c:v>
                </c:pt>
                <c:pt idx="9">
                  <c:v>Restricciones Físicas de la Movilidad</c:v>
                </c:pt>
                <c:pt idx="10">
                  <c:v>Movilizaciones</c:v>
                </c:pt>
                <c:pt idx="11">
                  <c:v>Traslado y Acompañamiento</c:v>
                </c:pt>
                <c:pt idx="12">
                  <c:v>Higiene Personal, Aseo y Baños</c:v>
                </c:pt>
                <c:pt idx="13">
                  <c:v>Bajas de Usuarios</c:v>
                </c:pt>
                <c:pt idx="14">
                  <c:v>Nutrición</c:v>
                </c:pt>
                <c:pt idx="15">
                  <c:v>Acomp.y atención durante el proceso de Óbito</c:v>
                </c:pt>
              </c:strCache>
            </c:strRef>
          </c:cat>
          <c:val>
            <c:numRef>
              <c:f>ESENCIALES!$G$131:$G$146</c:f>
              <c:numCache>
                <c:formatCode>0</c:formatCode>
                <c:ptCount val="16"/>
                <c:pt idx="0">
                  <c:v>100</c:v>
                </c:pt>
                <c:pt idx="1">
                  <c:v>90.909090909090907</c:v>
                </c:pt>
                <c:pt idx="2">
                  <c:v>100</c:v>
                </c:pt>
                <c:pt idx="3">
                  <c:v>100</c:v>
                </c:pt>
                <c:pt idx="4">
                  <c:v>100</c:v>
                </c:pt>
                <c:pt idx="5">
                  <c:v>33.333333333333329</c:v>
                </c:pt>
                <c:pt idx="6">
                  <c:v>100</c:v>
                </c:pt>
                <c:pt idx="7">
                  <c:v>100</c:v>
                </c:pt>
                <c:pt idx="8">
                  <c:v>100</c:v>
                </c:pt>
                <c:pt idx="9">
                  <c:v>100</c:v>
                </c:pt>
                <c:pt idx="10">
                  <c:v>100</c:v>
                </c:pt>
                <c:pt idx="11">
                  <c:v>100</c:v>
                </c:pt>
                <c:pt idx="12">
                  <c:v>100</c:v>
                </c:pt>
                <c:pt idx="13">
                  <c:v>100</c:v>
                </c:pt>
                <c:pt idx="14">
                  <c:v>100</c:v>
                </c:pt>
                <c:pt idx="15">
                  <c:v>100</c:v>
                </c:pt>
              </c:numCache>
            </c:numRef>
          </c:val>
        </c:ser>
        <c:dLbls>
          <c:showLegendKey val="0"/>
          <c:showVal val="0"/>
          <c:showCatName val="0"/>
          <c:showSerName val="0"/>
          <c:showPercent val="0"/>
          <c:showBubbleSize val="0"/>
        </c:dLbls>
        <c:axId val="94828416"/>
        <c:axId val="94829952"/>
      </c:radarChart>
      <c:catAx>
        <c:axId val="94828416"/>
        <c:scaling>
          <c:orientation val="minMax"/>
        </c:scaling>
        <c:delete val="0"/>
        <c:axPos val="b"/>
        <c:majorGridlines/>
        <c:numFmt formatCode="#,##0" sourceLinked="0"/>
        <c:majorTickMark val="out"/>
        <c:minorTickMark val="none"/>
        <c:tickLblPos val="nextTo"/>
        <c:txPr>
          <a:bodyPr rot="0" vert="horz"/>
          <a:lstStyle/>
          <a:p>
            <a:pPr>
              <a:defRPr sz="700"/>
            </a:pPr>
            <a:endParaRPr lang="es-ES"/>
          </a:p>
        </c:txPr>
        <c:crossAx val="94829952"/>
        <c:crosses val="autoZero"/>
        <c:auto val="0"/>
        <c:lblAlgn val="ctr"/>
        <c:lblOffset val="100"/>
        <c:noMultiLvlLbl val="0"/>
      </c:catAx>
      <c:valAx>
        <c:axId val="94829952"/>
        <c:scaling>
          <c:orientation val="minMax"/>
          <c:max val="100"/>
        </c:scaling>
        <c:delete val="0"/>
        <c:axPos val="l"/>
        <c:majorGridlines/>
        <c:numFmt formatCode="0" sourceLinked="1"/>
        <c:majorTickMark val="cross"/>
        <c:minorTickMark val="none"/>
        <c:tickLblPos val="nextTo"/>
        <c:txPr>
          <a:bodyPr rot="0" vert="horz"/>
          <a:lstStyle/>
          <a:p>
            <a:pPr>
              <a:defRPr sz="800" b="1"/>
            </a:pPr>
            <a:endParaRPr lang="es-ES"/>
          </a:p>
        </c:txPr>
        <c:crossAx val="94828416"/>
        <c:crosses val="autoZero"/>
        <c:crossBetween val="between"/>
        <c:majorUnit val="25"/>
        <c:minorUnit val="10"/>
      </c:valAx>
    </c:plotArea>
    <c:plotVisOnly val="1"/>
    <c:dispBlanksAs val="gap"/>
    <c:showDLblsOverMax val="0"/>
  </c:chart>
  <c:spPr>
    <a:noFill/>
    <a:ln>
      <a:noFill/>
    </a:ln>
  </c:spPr>
  <c:printSettings>
    <c:headerFooter/>
    <c:pageMargins b="0.750000000000002" l="0.70000000000000095" r="0.70000000000000095" t="0.750000000000002"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31"/>
    </mc:Choice>
    <mc:Fallback>
      <c:style val="31"/>
    </mc:Fallback>
  </mc:AlternateContent>
  <c:chart>
    <c:title>
      <c:tx>
        <c:rich>
          <a:bodyPr/>
          <a:lstStyle/>
          <a:p>
            <a:pPr>
              <a:defRPr sz="1400"/>
            </a:pPr>
            <a:r>
              <a:rPr lang="es-ES" sz="1400"/>
              <a:t>INSTALACIONES</a:t>
            </a:r>
          </a:p>
        </c:rich>
      </c:tx>
      <c:layout>
        <c:manualLayout>
          <c:xMode val="edge"/>
          <c:yMode val="edge"/>
          <c:x val="0.32791091707596098"/>
          <c:y val="6.4697793057557906E-2"/>
        </c:manualLayout>
      </c:layout>
      <c:overlay val="0"/>
      <c:spPr>
        <a:noFill/>
        <a:ln w="25400">
          <a:noFill/>
        </a:ln>
      </c:spPr>
    </c:title>
    <c:autoTitleDeleted val="0"/>
    <c:view3D>
      <c:rotX val="15"/>
      <c:rotY val="20"/>
      <c:depthPercent val="100"/>
      <c:rAngAx val="1"/>
    </c:view3D>
    <c:floor>
      <c:thickness val="0"/>
    </c:floor>
    <c:sideWall>
      <c:thickness val="0"/>
    </c:sideWall>
    <c:backWall>
      <c:thickness val="0"/>
    </c:backWall>
    <c:plotArea>
      <c:layout>
        <c:manualLayout>
          <c:layoutTarget val="inner"/>
          <c:xMode val="edge"/>
          <c:yMode val="edge"/>
          <c:x val="0.19188170785582501"/>
          <c:y val="0.23179734575431599"/>
          <c:w val="0.67523364485981396"/>
          <c:h val="0.64242614354327598"/>
        </c:manualLayout>
      </c:layout>
      <c:bar3DChart>
        <c:barDir val="col"/>
        <c:grouping val="clustered"/>
        <c:varyColors val="1"/>
        <c:ser>
          <c:idx val="0"/>
          <c:order val="0"/>
          <c:tx>
            <c:strRef>
              <c:f>INSTALACIONES!$D$27</c:f>
              <c:strCache>
                <c:ptCount val="1"/>
                <c:pt idx="0">
                  <c:v>REQUISITOS DE INSTALACIONES</c:v>
                </c:pt>
              </c:strCache>
            </c:strRef>
          </c:tx>
          <c:invertIfNegative val="0"/>
          <c:cat>
            <c:strRef>
              <c:f>ESTÁNDARES!$A$28:$A$33</c:f>
              <c:strCache>
                <c:ptCount val="6"/>
                <c:pt idx="0">
                  <c:v>TA</c:v>
                </c:pt>
                <c:pt idx="1">
                  <c:v>DC</c:v>
                </c:pt>
                <c:pt idx="2">
                  <c:v>EU</c:v>
                </c:pt>
                <c:pt idx="3">
                  <c:v>HS</c:v>
                </c:pt>
                <c:pt idx="4">
                  <c:v>PR</c:v>
                </c:pt>
                <c:pt idx="5">
                  <c:v>PT</c:v>
                </c:pt>
              </c:strCache>
            </c:strRef>
          </c:cat>
          <c:val>
            <c:numRef>
              <c:f>INSTALACIONES!$G$28:$G$28</c:f>
              <c:numCache>
                <c:formatCode>0</c:formatCode>
                <c:ptCount val="1"/>
                <c:pt idx="0">
                  <c:v>83.07692307692308</c:v>
                </c:pt>
              </c:numCache>
            </c:numRef>
          </c:val>
        </c:ser>
        <c:dLbls>
          <c:showLegendKey val="0"/>
          <c:showVal val="0"/>
          <c:showCatName val="0"/>
          <c:showSerName val="0"/>
          <c:showPercent val="0"/>
          <c:showBubbleSize val="0"/>
        </c:dLbls>
        <c:gapWidth val="50"/>
        <c:shape val="cylinder"/>
        <c:axId val="94871552"/>
        <c:axId val="94873088"/>
        <c:axId val="0"/>
      </c:bar3DChart>
      <c:catAx>
        <c:axId val="94871552"/>
        <c:scaling>
          <c:orientation val="minMax"/>
        </c:scaling>
        <c:delete val="1"/>
        <c:axPos val="b"/>
        <c:numFmt formatCode="General" sourceLinked="1"/>
        <c:majorTickMark val="out"/>
        <c:minorTickMark val="none"/>
        <c:tickLblPos val="none"/>
        <c:crossAx val="94873088"/>
        <c:crosses val="autoZero"/>
        <c:auto val="0"/>
        <c:lblAlgn val="ctr"/>
        <c:lblOffset val="100"/>
        <c:noMultiLvlLbl val="0"/>
      </c:catAx>
      <c:valAx>
        <c:axId val="94873088"/>
        <c:scaling>
          <c:orientation val="minMax"/>
          <c:max val="100"/>
          <c:min val="0"/>
        </c:scaling>
        <c:delete val="0"/>
        <c:axPos val="l"/>
        <c:majorGridlines/>
        <c:numFmt formatCode="General" sourceLinked="0"/>
        <c:majorTickMark val="out"/>
        <c:minorTickMark val="none"/>
        <c:tickLblPos val="nextTo"/>
        <c:txPr>
          <a:bodyPr rot="0" vert="horz"/>
          <a:lstStyle/>
          <a:p>
            <a:pPr>
              <a:defRPr/>
            </a:pPr>
            <a:endParaRPr lang="es-ES"/>
          </a:p>
        </c:txPr>
        <c:crossAx val="94871552"/>
        <c:crosses val="autoZero"/>
        <c:crossBetween val="between"/>
        <c:majorUnit val="20"/>
      </c:valAx>
      <c:spPr>
        <a:noFill/>
        <a:ln w="25400">
          <a:noFill/>
        </a:ln>
      </c:spPr>
    </c:plotArea>
    <c:plotVisOnly val="1"/>
    <c:dispBlanksAs val="gap"/>
    <c:showDLblsOverMax val="0"/>
  </c:chart>
  <c:spPr>
    <a:ln>
      <a:noFill/>
    </a:ln>
  </c:spPr>
  <c:printSettings>
    <c:headerFooter/>
    <c:pageMargins b="0.750000000000002" l="0.70000000000000095" r="0.70000000000000095" t="0.750000000000002"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31"/>
    </mc:Choice>
    <mc:Fallback>
      <c:style val="31"/>
    </mc:Fallback>
  </mc:AlternateContent>
  <c:chart>
    <c:title>
      <c:tx>
        <c:rich>
          <a:bodyPr/>
          <a:lstStyle/>
          <a:p>
            <a:pPr>
              <a:defRPr sz="1200"/>
            </a:pPr>
            <a:r>
              <a:rPr lang="es-ES" sz="1200"/>
              <a:t>ÍNDICE POR PROCESOS</a:t>
            </a:r>
          </a:p>
        </c:rich>
      </c:tx>
      <c:layout>
        <c:manualLayout>
          <c:xMode val="edge"/>
          <c:yMode val="edge"/>
          <c:x val="0.46065390229243602"/>
          <c:y val="3.09383281971502E-2"/>
        </c:manualLayout>
      </c:layout>
      <c:overlay val="0"/>
      <c:spPr>
        <a:solidFill>
          <a:schemeClr val="accent1">
            <a:lumMod val="20000"/>
            <a:lumOff val="80000"/>
          </a:schemeClr>
        </a:solidFill>
        <a:ln w="25400">
          <a:noFill/>
        </a:ln>
      </c:spPr>
    </c:title>
    <c:autoTitleDeleted val="0"/>
    <c:view3D>
      <c:rotX val="15"/>
      <c:rotY val="20"/>
      <c:depthPercent val="100"/>
      <c:rAngAx val="1"/>
    </c:view3D>
    <c:floor>
      <c:thickness val="0"/>
    </c:floor>
    <c:sideWall>
      <c:thickness val="0"/>
    </c:sideWall>
    <c:backWall>
      <c:thickness val="0"/>
    </c:backWall>
    <c:plotArea>
      <c:layout>
        <c:manualLayout>
          <c:layoutTarget val="inner"/>
          <c:xMode val="edge"/>
          <c:yMode val="edge"/>
          <c:x val="0.11200343436078"/>
          <c:y val="0.20855738487234601"/>
          <c:w val="0.87243169914999597"/>
          <c:h val="0.63689975239446495"/>
        </c:manualLayout>
      </c:layout>
      <c:bar3DChart>
        <c:barDir val="col"/>
        <c:grouping val="clustered"/>
        <c:varyColors val="1"/>
        <c:ser>
          <c:idx val="0"/>
          <c:order val="0"/>
          <c:invertIfNegative val="0"/>
          <c:cat>
            <c:strRef>
              <c:f>'Resumen EVALUACIÓN'!$L$11:$L$14</c:f>
              <c:strCache>
                <c:ptCount val="4"/>
                <c:pt idx="0">
                  <c:v>PROC. ESTRATÉGICOS</c:v>
                </c:pt>
                <c:pt idx="1">
                  <c:v>PROC. DE APOYO</c:v>
                </c:pt>
                <c:pt idx="2">
                  <c:v>PROC. ESENCIALES</c:v>
                </c:pt>
                <c:pt idx="3">
                  <c:v>INSTALACIONES</c:v>
                </c:pt>
              </c:strCache>
            </c:strRef>
          </c:cat>
          <c:val>
            <c:numRef>
              <c:f>'Resumen EVALUACIÓN'!$M$11:$M$14</c:f>
              <c:numCache>
                <c:formatCode>0</c:formatCode>
                <c:ptCount val="4"/>
                <c:pt idx="0">
                  <c:v>96</c:v>
                </c:pt>
                <c:pt idx="1">
                  <c:v>96</c:v>
                </c:pt>
                <c:pt idx="2">
                  <c:v>94.732394366197184</c:v>
                </c:pt>
                <c:pt idx="3">
                  <c:v>83.07692307692308</c:v>
                </c:pt>
              </c:numCache>
            </c:numRef>
          </c:val>
        </c:ser>
        <c:dLbls>
          <c:showLegendKey val="0"/>
          <c:showVal val="0"/>
          <c:showCatName val="0"/>
          <c:showSerName val="0"/>
          <c:showPercent val="0"/>
          <c:showBubbleSize val="0"/>
        </c:dLbls>
        <c:gapWidth val="50"/>
        <c:shape val="cylinder"/>
        <c:axId val="46180608"/>
        <c:axId val="46198784"/>
        <c:axId val="0"/>
      </c:bar3DChart>
      <c:catAx>
        <c:axId val="46180608"/>
        <c:scaling>
          <c:orientation val="minMax"/>
        </c:scaling>
        <c:delete val="0"/>
        <c:axPos val="b"/>
        <c:numFmt formatCode="General" sourceLinked="1"/>
        <c:majorTickMark val="out"/>
        <c:minorTickMark val="none"/>
        <c:tickLblPos val="nextTo"/>
        <c:txPr>
          <a:bodyPr rot="1200000" vert="horz"/>
          <a:lstStyle/>
          <a:p>
            <a:pPr>
              <a:defRPr sz="600"/>
            </a:pPr>
            <a:endParaRPr lang="es-ES"/>
          </a:p>
        </c:txPr>
        <c:crossAx val="46198784"/>
        <c:crosses val="autoZero"/>
        <c:auto val="0"/>
        <c:lblAlgn val="ctr"/>
        <c:lblOffset val="100"/>
        <c:noMultiLvlLbl val="0"/>
      </c:catAx>
      <c:valAx>
        <c:axId val="46198784"/>
        <c:scaling>
          <c:orientation val="minMax"/>
          <c:max val="100"/>
          <c:min val="0"/>
        </c:scaling>
        <c:delete val="0"/>
        <c:axPos val="l"/>
        <c:majorGridlines/>
        <c:numFmt formatCode="General" sourceLinked="0"/>
        <c:majorTickMark val="out"/>
        <c:minorTickMark val="none"/>
        <c:tickLblPos val="nextTo"/>
        <c:txPr>
          <a:bodyPr rot="0" vert="horz"/>
          <a:lstStyle/>
          <a:p>
            <a:pPr>
              <a:defRPr sz="800"/>
            </a:pPr>
            <a:endParaRPr lang="es-ES"/>
          </a:p>
        </c:txPr>
        <c:crossAx val="46180608"/>
        <c:crosses val="autoZero"/>
        <c:crossBetween val="between"/>
        <c:majorUnit val="20"/>
      </c:valAx>
      <c:spPr>
        <a:noFill/>
        <a:ln w="25400">
          <a:noFill/>
        </a:ln>
      </c:spPr>
    </c:plotArea>
    <c:plotVisOnly val="1"/>
    <c:dispBlanksAs val="gap"/>
    <c:showDLblsOverMax val="0"/>
  </c:chart>
  <c:spPr>
    <a:noFill/>
    <a:ln>
      <a:noFill/>
    </a:ln>
  </c:spPr>
  <c:printSettings>
    <c:headerFooter/>
    <c:pageMargins b="0.750000000000002" l="0.70000000000000095" r="0.70000000000000095" t="0.750000000000002" header="0.3" footer="0.3"/>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3"/>
    </mc:Choice>
    <mc:Fallback>
      <c:style val="23"/>
    </mc:Fallback>
  </mc:AlternateContent>
  <c:chart>
    <c:title>
      <c:tx>
        <c:rich>
          <a:bodyPr/>
          <a:lstStyle/>
          <a:p>
            <a:pPr>
              <a:defRPr sz="1200"/>
            </a:pPr>
            <a:r>
              <a:rPr lang="es-ES" sz="1200"/>
              <a:t>ÍNDICE POR PROTOCOLO</a:t>
            </a:r>
          </a:p>
        </c:rich>
      </c:tx>
      <c:layout>
        <c:manualLayout>
          <c:xMode val="edge"/>
          <c:yMode val="edge"/>
          <c:x val="0.49484711011886401"/>
          <c:y val="2.5050903647282199E-2"/>
        </c:manualLayout>
      </c:layout>
      <c:overlay val="0"/>
      <c:spPr>
        <a:solidFill>
          <a:schemeClr val="accent1">
            <a:lumMod val="20000"/>
            <a:lumOff val="80000"/>
          </a:schemeClr>
        </a:solidFill>
        <a:ln w="25400">
          <a:noFill/>
        </a:ln>
      </c:spPr>
    </c:title>
    <c:autoTitleDeleted val="0"/>
    <c:plotArea>
      <c:layout>
        <c:manualLayout>
          <c:layoutTarget val="inner"/>
          <c:xMode val="edge"/>
          <c:yMode val="edge"/>
          <c:x val="0.27992765396596497"/>
          <c:y val="0.19739050179331699"/>
          <c:w val="0.58357898096748595"/>
          <c:h val="0.73330194748797695"/>
        </c:manualLayout>
      </c:layout>
      <c:radarChart>
        <c:radarStyle val="filled"/>
        <c:varyColors val="0"/>
        <c:ser>
          <c:idx val="0"/>
          <c:order val="0"/>
          <c:tx>
            <c:v>PROTOCOLOS</c:v>
          </c:tx>
          <c:cat>
            <c:strRef>
              <c:f>'Resumen EVALUACIÓN'!$B$29:$B$44</c:f>
              <c:strCache>
                <c:ptCount val="16"/>
                <c:pt idx="0">
                  <c:v>Asr</c:v>
                </c:pt>
                <c:pt idx="1">
                  <c:v>Md</c:v>
                </c:pt>
                <c:pt idx="2">
                  <c:v>Vgi</c:v>
                </c:pt>
                <c:pt idx="3">
                  <c:v>In</c:v>
                </c:pt>
                <c:pt idx="4">
                  <c:v>Ai</c:v>
                </c:pt>
                <c:pt idx="5">
                  <c:v>Cf</c:v>
                </c:pt>
                <c:pt idx="6">
                  <c:v>Ca</c:v>
                </c:pt>
                <c:pt idx="7">
                  <c:v>Upp</c:v>
                </c:pt>
                <c:pt idx="8">
                  <c:v>Inc</c:v>
                </c:pt>
                <c:pt idx="9">
                  <c:v>Rs</c:v>
                </c:pt>
                <c:pt idx="10">
                  <c:v>Mv</c:v>
                </c:pt>
                <c:pt idx="11">
                  <c:v>Tr</c:v>
                </c:pt>
                <c:pt idx="12">
                  <c:v>Hi</c:v>
                </c:pt>
                <c:pt idx="13">
                  <c:v>Ba</c:v>
                </c:pt>
                <c:pt idx="14">
                  <c:v>Nt</c:v>
                </c:pt>
                <c:pt idx="15">
                  <c:v>Ob</c:v>
                </c:pt>
              </c:strCache>
            </c:strRef>
          </c:cat>
          <c:val>
            <c:numRef>
              <c:f>'Resumen EVALUACIÓN'!$D$29:$D$44</c:f>
              <c:numCache>
                <c:formatCode>0</c:formatCode>
                <c:ptCount val="16"/>
                <c:pt idx="0">
                  <c:v>100</c:v>
                </c:pt>
                <c:pt idx="1">
                  <c:v>90.909090909090907</c:v>
                </c:pt>
                <c:pt idx="2">
                  <c:v>100</c:v>
                </c:pt>
                <c:pt idx="3">
                  <c:v>100</c:v>
                </c:pt>
                <c:pt idx="4">
                  <c:v>100</c:v>
                </c:pt>
                <c:pt idx="5">
                  <c:v>33.333333333333329</c:v>
                </c:pt>
                <c:pt idx="6">
                  <c:v>100</c:v>
                </c:pt>
                <c:pt idx="7">
                  <c:v>100</c:v>
                </c:pt>
                <c:pt idx="8">
                  <c:v>100</c:v>
                </c:pt>
                <c:pt idx="9">
                  <c:v>100</c:v>
                </c:pt>
                <c:pt idx="10">
                  <c:v>100</c:v>
                </c:pt>
                <c:pt idx="11">
                  <c:v>100</c:v>
                </c:pt>
                <c:pt idx="12">
                  <c:v>100</c:v>
                </c:pt>
                <c:pt idx="13">
                  <c:v>100</c:v>
                </c:pt>
                <c:pt idx="14">
                  <c:v>100</c:v>
                </c:pt>
                <c:pt idx="15">
                  <c:v>100</c:v>
                </c:pt>
              </c:numCache>
            </c:numRef>
          </c:val>
        </c:ser>
        <c:dLbls>
          <c:showLegendKey val="0"/>
          <c:showVal val="0"/>
          <c:showCatName val="0"/>
          <c:showSerName val="0"/>
          <c:showPercent val="0"/>
          <c:showBubbleSize val="0"/>
        </c:dLbls>
        <c:axId val="69279104"/>
        <c:axId val="69284992"/>
      </c:radarChart>
      <c:catAx>
        <c:axId val="69279104"/>
        <c:scaling>
          <c:orientation val="minMax"/>
        </c:scaling>
        <c:delete val="0"/>
        <c:axPos val="b"/>
        <c:majorGridlines/>
        <c:numFmt formatCode="0" sourceLinked="1"/>
        <c:majorTickMark val="out"/>
        <c:minorTickMark val="none"/>
        <c:tickLblPos val="nextTo"/>
        <c:txPr>
          <a:bodyPr rot="0" vert="horz"/>
          <a:lstStyle/>
          <a:p>
            <a:pPr>
              <a:defRPr sz="800"/>
            </a:pPr>
            <a:endParaRPr lang="es-ES"/>
          </a:p>
        </c:txPr>
        <c:crossAx val="69284992"/>
        <c:crosses val="autoZero"/>
        <c:auto val="0"/>
        <c:lblAlgn val="ctr"/>
        <c:lblOffset val="100"/>
        <c:noMultiLvlLbl val="0"/>
      </c:catAx>
      <c:valAx>
        <c:axId val="69284992"/>
        <c:scaling>
          <c:orientation val="minMax"/>
          <c:max val="100"/>
        </c:scaling>
        <c:delete val="0"/>
        <c:axPos val="l"/>
        <c:majorGridlines/>
        <c:numFmt formatCode="0" sourceLinked="1"/>
        <c:majorTickMark val="none"/>
        <c:minorTickMark val="none"/>
        <c:tickLblPos val="nextTo"/>
        <c:txPr>
          <a:bodyPr rot="0" vert="horz"/>
          <a:lstStyle/>
          <a:p>
            <a:pPr>
              <a:defRPr sz="800" b="1"/>
            </a:pPr>
            <a:endParaRPr lang="es-ES"/>
          </a:p>
        </c:txPr>
        <c:crossAx val="69279104"/>
        <c:crosses val="autoZero"/>
        <c:crossBetween val="between"/>
        <c:majorUnit val="50"/>
        <c:minorUnit val="1"/>
      </c:valAx>
    </c:plotArea>
    <c:plotVisOnly val="1"/>
    <c:dispBlanksAs val="gap"/>
    <c:showDLblsOverMax val="0"/>
  </c:chart>
  <c:spPr>
    <a:noFill/>
    <a:ln>
      <a:noFill/>
    </a:ln>
  </c:spPr>
  <c:printSettings>
    <c:headerFooter alignWithMargins="0"/>
    <c:pageMargins b="1" l="0.750000000000002" r="0.750000000000002" t="1" header="0" footer="0"/>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31"/>
    </mc:Choice>
    <mc:Fallback>
      <c:style val="31"/>
    </mc:Fallback>
  </mc:AlternateContent>
  <c:chart>
    <c:title>
      <c:tx>
        <c:rich>
          <a:bodyPr/>
          <a:lstStyle/>
          <a:p>
            <a:pPr>
              <a:defRPr sz="1400"/>
            </a:pPr>
            <a:r>
              <a:rPr lang="es-ES" sz="1400"/>
              <a:t>PROCESOS ESTRATÉGICOS</a:t>
            </a:r>
          </a:p>
        </c:rich>
      </c:tx>
      <c:layout>
        <c:manualLayout>
          <c:xMode val="edge"/>
          <c:yMode val="edge"/>
          <c:x val="0.23880200618486999"/>
          <c:y val="3.1833905377212597E-2"/>
        </c:manualLayout>
      </c:layout>
      <c:overlay val="0"/>
      <c:spPr>
        <a:noFill/>
        <a:ln w="25400">
          <a:noFill/>
        </a:ln>
      </c:spPr>
    </c:title>
    <c:autoTitleDeleted val="0"/>
    <c:view3D>
      <c:rotX val="15"/>
      <c:rotY val="20"/>
      <c:depthPercent val="100"/>
      <c:rAngAx val="1"/>
    </c:view3D>
    <c:floor>
      <c:thickness val="0"/>
    </c:floor>
    <c:sideWall>
      <c:thickness val="0"/>
    </c:sideWall>
    <c:backWall>
      <c:thickness val="0"/>
    </c:backWall>
    <c:plotArea>
      <c:layout>
        <c:manualLayout>
          <c:layoutTarget val="inner"/>
          <c:xMode val="edge"/>
          <c:yMode val="edge"/>
          <c:x val="0.15887850467289699"/>
          <c:y val="0.18484903186858401"/>
          <c:w val="0.67523364485981396"/>
          <c:h val="0.64242614354327598"/>
        </c:manualLayout>
      </c:layout>
      <c:bar3DChart>
        <c:barDir val="col"/>
        <c:grouping val="clustered"/>
        <c:varyColors val="1"/>
        <c:ser>
          <c:idx val="0"/>
          <c:order val="0"/>
          <c:tx>
            <c:strRef>
              <c:f>'ESTRATÉGICOS (2015)'!$D$24</c:f>
              <c:strCache>
                <c:ptCount val="1"/>
                <c:pt idx="0">
                  <c:v>PROCESOS ESTRATÉGICOS</c:v>
                </c:pt>
              </c:strCache>
            </c:strRef>
          </c:tx>
          <c:invertIfNegative val="0"/>
          <c:cat>
            <c:strRef>
              <c:f>ESTÁNDARES!$A$17:$A$19</c:f>
              <c:strCache>
                <c:ptCount val="3"/>
                <c:pt idx="0">
                  <c:v>CO</c:v>
                </c:pt>
                <c:pt idx="1">
                  <c:v>PRO</c:v>
                </c:pt>
                <c:pt idx="2">
                  <c:v>PCAM</c:v>
                </c:pt>
              </c:strCache>
            </c:strRef>
          </c:cat>
          <c:val>
            <c:numRef>
              <c:f>'ESTRATÉGICOS (2015)'!$G$25:$G$27</c:f>
              <c:numCache>
                <c:formatCode>0</c:formatCode>
                <c:ptCount val="3"/>
                <c:pt idx="0">
                  <c:v>100</c:v>
                </c:pt>
                <c:pt idx="1">
                  <c:v>100</c:v>
                </c:pt>
                <c:pt idx="2">
                  <c:v>100</c:v>
                </c:pt>
              </c:numCache>
            </c:numRef>
          </c:val>
        </c:ser>
        <c:dLbls>
          <c:showLegendKey val="0"/>
          <c:showVal val="0"/>
          <c:showCatName val="0"/>
          <c:showSerName val="0"/>
          <c:showPercent val="0"/>
          <c:showBubbleSize val="0"/>
        </c:dLbls>
        <c:gapWidth val="50"/>
        <c:shape val="cylinder"/>
        <c:axId val="82601472"/>
        <c:axId val="82603008"/>
        <c:axId val="0"/>
      </c:bar3DChart>
      <c:catAx>
        <c:axId val="82601472"/>
        <c:scaling>
          <c:orientation val="minMax"/>
        </c:scaling>
        <c:delete val="0"/>
        <c:axPos val="b"/>
        <c:numFmt formatCode="General" sourceLinked="1"/>
        <c:majorTickMark val="out"/>
        <c:minorTickMark val="none"/>
        <c:tickLblPos val="nextTo"/>
        <c:txPr>
          <a:bodyPr rot="0" vert="horz"/>
          <a:lstStyle/>
          <a:p>
            <a:pPr>
              <a:defRPr sz="900"/>
            </a:pPr>
            <a:endParaRPr lang="es-ES"/>
          </a:p>
        </c:txPr>
        <c:crossAx val="82603008"/>
        <c:crosses val="autoZero"/>
        <c:auto val="0"/>
        <c:lblAlgn val="ctr"/>
        <c:lblOffset val="100"/>
        <c:noMultiLvlLbl val="0"/>
      </c:catAx>
      <c:valAx>
        <c:axId val="82603008"/>
        <c:scaling>
          <c:orientation val="minMax"/>
          <c:max val="100"/>
          <c:min val="0"/>
        </c:scaling>
        <c:delete val="0"/>
        <c:axPos val="l"/>
        <c:majorGridlines/>
        <c:numFmt formatCode="General" sourceLinked="0"/>
        <c:majorTickMark val="out"/>
        <c:minorTickMark val="none"/>
        <c:tickLblPos val="nextTo"/>
        <c:txPr>
          <a:bodyPr rot="0" vert="horz"/>
          <a:lstStyle/>
          <a:p>
            <a:pPr>
              <a:defRPr/>
            </a:pPr>
            <a:endParaRPr lang="es-ES"/>
          </a:p>
        </c:txPr>
        <c:crossAx val="82601472"/>
        <c:crosses val="autoZero"/>
        <c:crossBetween val="between"/>
        <c:majorUnit val="20"/>
      </c:valAx>
      <c:spPr>
        <a:noFill/>
        <a:ln w="25400">
          <a:noFill/>
        </a:ln>
      </c:spPr>
    </c:plotArea>
    <c:plotVisOnly val="1"/>
    <c:dispBlanksAs val="gap"/>
    <c:showDLblsOverMax val="0"/>
  </c:chart>
  <c:spPr>
    <a:ln>
      <a:noFill/>
    </a:ln>
  </c:spPr>
  <c:printSettings>
    <c:headerFooter/>
    <c:pageMargins b="0.750000000000002" l="0.70000000000000095" r="0.70000000000000095" t="0.750000000000002" header="0.3" footer="0.3"/>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3"/>
    </mc:Choice>
    <mc:Fallback>
      <c:style val="23"/>
    </mc:Fallback>
  </mc:AlternateContent>
  <c:chart>
    <c:autoTitleDeleted val="1"/>
    <c:plotArea>
      <c:layout>
        <c:manualLayout>
          <c:layoutTarget val="inner"/>
          <c:xMode val="edge"/>
          <c:yMode val="edge"/>
          <c:x val="0.32954393077103"/>
          <c:y val="0.13888668707962601"/>
          <c:w val="0.34231698760427398"/>
          <c:h val="0.69148067794261303"/>
        </c:manualLayout>
      </c:layout>
      <c:radarChart>
        <c:radarStyle val="filled"/>
        <c:varyColors val="0"/>
        <c:ser>
          <c:idx val="0"/>
          <c:order val="0"/>
          <c:tx>
            <c:strRef>
              <c:f>'ESTRATÉGICOS (2015)'!$D$24</c:f>
              <c:strCache>
                <c:ptCount val="1"/>
                <c:pt idx="0">
                  <c:v>PROCESOS ESTRATÉGICOS</c:v>
                </c:pt>
              </c:strCache>
            </c:strRef>
          </c:tx>
          <c:cat>
            <c:strRef>
              <c:f>'ESTRATÉGICOS (2015)'!$D$25:$D$27</c:f>
              <c:strCache>
                <c:ptCount val="3"/>
                <c:pt idx="0">
                  <c:v>CONTEXTO DE LA ORGANIZACIÓN</c:v>
                </c:pt>
                <c:pt idx="1">
                  <c:v>PLANIFICACIÓN. ACCIONES PARA AFRONTAR RIESGOS Y OPORTUNIDADES</c:v>
                </c:pt>
                <c:pt idx="2">
                  <c:v>PLANIFICACIÓN DE LOS CAMBIOS</c:v>
                </c:pt>
              </c:strCache>
            </c:strRef>
          </c:cat>
          <c:val>
            <c:numRef>
              <c:f>'ESTRATÉGICOS (2015)'!$G$25:$G$27</c:f>
              <c:numCache>
                <c:formatCode>0</c:formatCode>
                <c:ptCount val="3"/>
                <c:pt idx="0">
                  <c:v>100</c:v>
                </c:pt>
                <c:pt idx="1">
                  <c:v>100</c:v>
                </c:pt>
                <c:pt idx="2">
                  <c:v>100</c:v>
                </c:pt>
              </c:numCache>
            </c:numRef>
          </c:val>
        </c:ser>
        <c:dLbls>
          <c:showLegendKey val="0"/>
          <c:showVal val="0"/>
          <c:showCatName val="0"/>
          <c:showSerName val="0"/>
          <c:showPercent val="0"/>
          <c:showBubbleSize val="0"/>
        </c:dLbls>
        <c:axId val="82615296"/>
        <c:axId val="82629376"/>
      </c:radarChart>
      <c:catAx>
        <c:axId val="82615296"/>
        <c:scaling>
          <c:orientation val="minMax"/>
        </c:scaling>
        <c:delete val="0"/>
        <c:axPos val="b"/>
        <c:majorGridlines/>
        <c:numFmt formatCode="#,##0" sourceLinked="0"/>
        <c:majorTickMark val="out"/>
        <c:minorTickMark val="none"/>
        <c:tickLblPos val="nextTo"/>
        <c:txPr>
          <a:bodyPr rot="0" vert="horz"/>
          <a:lstStyle/>
          <a:p>
            <a:pPr>
              <a:defRPr sz="700"/>
            </a:pPr>
            <a:endParaRPr lang="es-ES"/>
          </a:p>
        </c:txPr>
        <c:crossAx val="82629376"/>
        <c:crosses val="autoZero"/>
        <c:auto val="0"/>
        <c:lblAlgn val="ctr"/>
        <c:lblOffset val="100"/>
        <c:noMultiLvlLbl val="0"/>
      </c:catAx>
      <c:valAx>
        <c:axId val="82629376"/>
        <c:scaling>
          <c:orientation val="minMax"/>
          <c:max val="100"/>
        </c:scaling>
        <c:delete val="0"/>
        <c:axPos val="l"/>
        <c:majorGridlines/>
        <c:numFmt formatCode="0" sourceLinked="1"/>
        <c:majorTickMark val="cross"/>
        <c:minorTickMark val="none"/>
        <c:tickLblPos val="nextTo"/>
        <c:txPr>
          <a:bodyPr rot="0" vert="horz"/>
          <a:lstStyle/>
          <a:p>
            <a:pPr>
              <a:defRPr sz="800" b="1"/>
            </a:pPr>
            <a:endParaRPr lang="es-ES"/>
          </a:p>
        </c:txPr>
        <c:crossAx val="82615296"/>
        <c:crosses val="autoZero"/>
        <c:crossBetween val="between"/>
        <c:majorUnit val="25"/>
        <c:minorUnit val="10"/>
      </c:valAx>
    </c:plotArea>
    <c:plotVisOnly val="1"/>
    <c:dispBlanksAs val="gap"/>
    <c:showDLblsOverMax val="0"/>
  </c:chart>
  <c:spPr>
    <a:ln>
      <a:noFill/>
    </a:ln>
  </c:spPr>
  <c:printSettings>
    <c:headerFooter/>
    <c:pageMargins b="0.750000000000002" l="0.70000000000000095" r="0.70000000000000095" t="0.750000000000002"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31"/>
    </mc:Choice>
    <mc:Fallback>
      <c:style val="31"/>
    </mc:Fallback>
  </mc:AlternateContent>
  <c:chart>
    <c:title>
      <c:tx>
        <c:rich>
          <a:bodyPr/>
          <a:lstStyle/>
          <a:p>
            <a:pPr>
              <a:defRPr sz="1400"/>
            </a:pPr>
            <a:r>
              <a:rPr lang="es-ES" sz="1400"/>
              <a:t>PROCESOS ESTRATÉGICOS</a:t>
            </a:r>
          </a:p>
        </c:rich>
      </c:tx>
      <c:layout>
        <c:manualLayout>
          <c:xMode val="edge"/>
          <c:yMode val="edge"/>
          <c:x val="0.23880200618486999"/>
          <c:y val="3.1833905377212597E-2"/>
        </c:manualLayout>
      </c:layout>
      <c:overlay val="0"/>
      <c:spPr>
        <a:noFill/>
        <a:ln w="25400">
          <a:noFill/>
        </a:ln>
      </c:spPr>
    </c:title>
    <c:autoTitleDeleted val="0"/>
    <c:view3D>
      <c:rotX val="15"/>
      <c:rotY val="20"/>
      <c:depthPercent val="100"/>
      <c:rAngAx val="1"/>
    </c:view3D>
    <c:floor>
      <c:thickness val="0"/>
    </c:floor>
    <c:sideWall>
      <c:thickness val="0"/>
    </c:sideWall>
    <c:backWall>
      <c:thickness val="0"/>
    </c:backWall>
    <c:plotArea>
      <c:layout>
        <c:manualLayout>
          <c:layoutTarget val="inner"/>
          <c:xMode val="edge"/>
          <c:yMode val="edge"/>
          <c:x val="0.15887850467289699"/>
          <c:y val="0.18484903186858401"/>
          <c:w val="0.67523364485981396"/>
          <c:h val="0.64242614354327598"/>
        </c:manualLayout>
      </c:layout>
      <c:bar3DChart>
        <c:barDir val="col"/>
        <c:grouping val="clustered"/>
        <c:varyColors val="1"/>
        <c:ser>
          <c:idx val="0"/>
          <c:order val="0"/>
          <c:tx>
            <c:strRef>
              <c:f>ESTRATÉGICOS!$D$53</c:f>
              <c:strCache>
                <c:ptCount val="1"/>
                <c:pt idx="0">
                  <c:v>PROCESOS ESTRATÉGICOS</c:v>
                </c:pt>
              </c:strCache>
            </c:strRef>
          </c:tx>
          <c:invertIfNegative val="0"/>
          <c:cat>
            <c:strRef>
              <c:f>ESTÁNDARES!$A$9:$A$13</c:f>
              <c:strCache>
                <c:ptCount val="5"/>
                <c:pt idx="0">
                  <c:v>MC</c:v>
                </c:pt>
                <c:pt idx="1">
                  <c:v>ST</c:v>
                </c:pt>
                <c:pt idx="2">
                  <c:v>RH</c:v>
                </c:pt>
                <c:pt idx="3">
                  <c:v>NC</c:v>
                </c:pt>
                <c:pt idx="4">
                  <c:v>AI</c:v>
                </c:pt>
              </c:strCache>
            </c:strRef>
          </c:cat>
          <c:val>
            <c:numRef>
              <c:f>ESTRATÉGICOS!$G$54:$G$58</c:f>
              <c:numCache>
                <c:formatCode>0</c:formatCode>
                <c:ptCount val="5"/>
                <c:pt idx="0">
                  <c:v>96</c:v>
                </c:pt>
                <c:pt idx="1">
                  <c:v>100</c:v>
                </c:pt>
                <c:pt idx="2">
                  <c:v>106</c:v>
                </c:pt>
                <c:pt idx="3">
                  <c:v>87.5</c:v>
                </c:pt>
                <c:pt idx="4">
                  <c:v>75</c:v>
                </c:pt>
              </c:numCache>
            </c:numRef>
          </c:val>
        </c:ser>
        <c:dLbls>
          <c:showLegendKey val="0"/>
          <c:showVal val="0"/>
          <c:showCatName val="0"/>
          <c:showSerName val="0"/>
          <c:showPercent val="0"/>
          <c:showBubbleSize val="0"/>
        </c:dLbls>
        <c:gapWidth val="50"/>
        <c:shape val="cylinder"/>
        <c:axId val="89375872"/>
        <c:axId val="89377408"/>
        <c:axId val="0"/>
      </c:bar3DChart>
      <c:catAx>
        <c:axId val="89375872"/>
        <c:scaling>
          <c:orientation val="minMax"/>
        </c:scaling>
        <c:delete val="0"/>
        <c:axPos val="b"/>
        <c:numFmt formatCode="General" sourceLinked="1"/>
        <c:majorTickMark val="out"/>
        <c:minorTickMark val="none"/>
        <c:tickLblPos val="nextTo"/>
        <c:txPr>
          <a:bodyPr rot="0" vert="horz"/>
          <a:lstStyle/>
          <a:p>
            <a:pPr>
              <a:defRPr sz="900"/>
            </a:pPr>
            <a:endParaRPr lang="es-ES"/>
          </a:p>
        </c:txPr>
        <c:crossAx val="89377408"/>
        <c:crosses val="autoZero"/>
        <c:auto val="0"/>
        <c:lblAlgn val="ctr"/>
        <c:lblOffset val="100"/>
        <c:noMultiLvlLbl val="0"/>
      </c:catAx>
      <c:valAx>
        <c:axId val="89377408"/>
        <c:scaling>
          <c:orientation val="minMax"/>
          <c:max val="100"/>
          <c:min val="0"/>
        </c:scaling>
        <c:delete val="0"/>
        <c:axPos val="l"/>
        <c:majorGridlines/>
        <c:numFmt formatCode="General" sourceLinked="0"/>
        <c:majorTickMark val="out"/>
        <c:minorTickMark val="none"/>
        <c:tickLblPos val="nextTo"/>
        <c:txPr>
          <a:bodyPr rot="0" vert="horz"/>
          <a:lstStyle/>
          <a:p>
            <a:pPr>
              <a:defRPr/>
            </a:pPr>
            <a:endParaRPr lang="es-ES"/>
          </a:p>
        </c:txPr>
        <c:crossAx val="89375872"/>
        <c:crosses val="autoZero"/>
        <c:crossBetween val="between"/>
        <c:majorUnit val="20"/>
      </c:valAx>
      <c:spPr>
        <a:noFill/>
        <a:ln w="25400">
          <a:noFill/>
        </a:ln>
      </c:spPr>
    </c:plotArea>
    <c:plotVisOnly val="1"/>
    <c:dispBlanksAs val="gap"/>
    <c:showDLblsOverMax val="0"/>
  </c:chart>
  <c:spPr>
    <a:ln>
      <a:noFill/>
    </a:ln>
  </c:spPr>
  <c:printSettings>
    <c:headerFooter/>
    <c:pageMargins b="0.750000000000002" l="0.70000000000000095" r="0.70000000000000095" t="0.750000000000002" header="0.3" footer="0.3"/>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3"/>
    </mc:Choice>
    <mc:Fallback>
      <c:style val="23"/>
    </mc:Fallback>
  </mc:AlternateContent>
  <c:chart>
    <c:autoTitleDeleted val="1"/>
    <c:plotArea>
      <c:layout>
        <c:manualLayout>
          <c:layoutTarget val="inner"/>
          <c:xMode val="edge"/>
          <c:yMode val="edge"/>
          <c:x val="0.32954393077103"/>
          <c:y val="0.13888668707962601"/>
          <c:w val="0.34231698760427398"/>
          <c:h val="0.69148067794261303"/>
        </c:manualLayout>
      </c:layout>
      <c:radarChart>
        <c:radarStyle val="filled"/>
        <c:varyColors val="0"/>
        <c:ser>
          <c:idx val="0"/>
          <c:order val="0"/>
          <c:tx>
            <c:strRef>
              <c:f>ESTRATÉGICOS!$D$53</c:f>
              <c:strCache>
                <c:ptCount val="1"/>
                <c:pt idx="0">
                  <c:v>PROCESOS ESTRATÉGICOS</c:v>
                </c:pt>
              </c:strCache>
            </c:strRef>
          </c:tx>
          <c:cat>
            <c:strRef>
              <c:f>ESTRATÉGICOS!$D$54:$D$58</c:f>
              <c:strCache>
                <c:ptCount val="5"/>
                <c:pt idx="0">
                  <c:v>MANUAL DE CALIDAD</c:v>
                </c:pt>
                <c:pt idx="1">
                  <c:v>SATISFACCIÓN</c:v>
                </c:pt>
                <c:pt idx="2">
                  <c:v>RECURSOS HUMANOS</c:v>
                </c:pt>
                <c:pt idx="3">
                  <c:v>NO CONFORMIDADES, ACCIONES CORRECTIVAS Y PREVENTIVAS</c:v>
                </c:pt>
                <c:pt idx="4">
                  <c:v>AUDITORÍA INTERNA</c:v>
                </c:pt>
              </c:strCache>
            </c:strRef>
          </c:cat>
          <c:val>
            <c:numRef>
              <c:f>ESTRATÉGICOS!$G$54:$G$58</c:f>
              <c:numCache>
                <c:formatCode>0</c:formatCode>
                <c:ptCount val="5"/>
                <c:pt idx="0">
                  <c:v>96</c:v>
                </c:pt>
                <c:pt idx="1">
                  <c:v>100</c:v>
                </c:pt>
                <c:pt idx="2">
                  <c:v>106</c:v>
                </c:pt>
                <c:pt idx="3">
                  <c:v>87.5</c:v>
                </c:pt>
                <c:pt idx="4">
                  <c:v>75</c:v>
                </c:pt>
              </c:numCache>
            </c:numRef>
          </c:val>
        </c:ser>
        <c:dLbls>
          <c:showLegendKey val="0"/>
          <c:showVal val="0"/>
          <c:showCatName val="0"/>
          <c:showSerName val="0"/>
          <c:showPercent val="0"/>
          <c:showBubbleSize val="0"/>
        </c:dLbls>
        <c:axId val="89389312"/>
        <c:axId val="87318528"/>
      </c:radarChart>
      <c:catAx>
        <c:axId val="89389312"/>
        <c:scaling>
          <c:orientation val="minMax"/>
        </c:scaling>
        <c:delete val="0"/>
        <c:axPos val="b"/>
        <c:majorGridlines/>
        <c:numFmt formatCode="#,##0" sourceLinked="0"/>
        <c:majorTickMark val="out"/>
        <c:minorTickMark val="none"/>
        <c:tickLblPos val="nextTo"/>
        <c:txPr>
          <a:bodyPr rot="0" vert="horz"/>
          <a:lstStyle/>
          <a:p>
            <a:pPr>
              <a:defRPr sz="700"/>
            </a:pPr>
            <a:endParaRPr lang="es-ES"/>
          </a:p>
        </c:txPr>
        <c:crossAx val="87318528"/>
        <c:crosses val="autoZero"/>
        <c:auto val="0"/>
        <c:lblAlgn val="ctr"/>
        <c:lblOffset val="100"/>
        <c:noMultiLvlLbl val="0"/>
      </c:catAx>
      <c:valAx>
        <c:axId val="87318528"/>
        <c:scaling>
          <c:orientation val="minMax"/>
          <c:max val="100"/>
        </c:scaling>
        <c:delete val="0"/>
        <c:axPos val="l"/>
        <c:majorGridlines/>
        <c:numFmt formatCode="0" sourceLinked="1"/>
        <c:majorTickMark val="cross"/>
        <c:minorTickMark val="none"/>
        <c:tickLblPos val="nextTo"/>
        <c:txPr>
          <a:bodyPr rot="0" vert="horz"/>
          <a:lstStyle/>
          <a:p>
            <a:pPr>
              <a:defRPr sz="800" b="1"/>
            </a:pPr>
            <a:endParaRPr lang="es-ES"/>
          </a:p>
        </c:txPr>
        <c:crossAx val="89389312"/>
        <c:crosses val="autoZero"/>
        <c:crossBetween val="between"/>
        <c:majorUnit val="25"/>
        <c:minorUnit val="10"/>
      </c:valAx>
    </c:plotArea>
    <c:plotVisOnly val="1"/>
    <c:dispBlanksAs val="gap"/>
    <c:showDLblsOverMax val="0"/>
  </c:chart>
  <c:spPr>
    <a:ln>
      <a:noFill/>
    </a:ln>
  </c:spPr>
  <c:printSettings>
    <c:headerFooter/>
    <c:pageMargins b="0.750000000000002" l="0.70000000000000095" r="0.70000000000000095" t="0.750000000000002"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31"/>
    </mc:Choice>
    <mc:Fallback>
      <c:style val="31"/>
    </mc:Fallback>
  </mc:AlternateContent>
  <c:chart>
    <c:title>
      <c:tx>
        <c:rich>
          <a:bodyPr/>
          <a:lstStyle/>
          <a:p>
            <a:pPr>
              <a:defRPr sz="1400"/>
            </a:pPr>
            <a:r>
              <a:rPr lang="es-ES" sz="1400"/>
              <a:t>PROCESOS DE APOYO</a:t>
            </a:r>
          </a:p>
        </c:rich>
      </c:tx>
      <c:layout>
        <c:manualLayout>
          <c:xMode val="edge"/>
          <c:yMode val="edge"/>
          <c:x val="0.23880200618486999"/>
          <c:y val="3.1833905377212597E-2"/>
        </c:manualLayout>
      </c:layout>
      <c:overlay val="0"/>
      <c:spPr>
        <a:noFill/>
        <a:ln w="25400">
          <a:noFill/>
        </a:ln>
      </c:spPr>
    </c:title>
    <c:autoTitleDeleted val="0"/>
    <c:view3D>
      <c:rotX val="15"/>
      <c:rotY val="20"/>
      <c:depthPercent val="100"/>
      <c:rAngAx val="1"/>
    </c:view3D>
    <c:floor>
      <c:thickness val="0"/>
    </c:floor>
    <c:sideWall>
      <c:thickness val="0"/>
    </c:sideWall>
    <c:backWall>
      <c:thickness val="0"/>
    </c:backWall>
    <c:plotArea>
      <c:layout>
        <c:manualLayout>
          <c:layoutTarget val="inner"/>
          <c:xMode val="edge"/>
          <c:yMode val="edge"/>
          <c:x val="0.15887850467289699"/>
          <c:y val="0.18484903186858401"/>
          <c:w val="0.67523364485981396"/>
          <c:h val="0.64242614354327598"/>
        </c:manualLayout>
      </c:layout>
      <c:bar3DChart>
        <c:barDir val="col"/>
        <c:grouping val="clustered"/>
        <c:varyColors val="1"/>
        <c:ser>
          <c:idx val="0"/>
          <c:order val="0"/>
          <c:tx>
            <c:strRef>
              <c:f>APOYO!$D$47</c:f>
              <c:strCache>
                <c:ptCount val="1"/>
                <c:pt idx="0">
                  <c:v>PROCESOS DE APOYO</c:v>
                </c:pt>
              </c:strCache>
            </c:strRef>
          </c:tx>
          <c:invertIfNegative val="0"/>
          <c:cat>
            <c:strRef>
              <c:f>ESTÁNDARES!$A$22:$A$24</c:f>
              <c:strCache>
                <c:ptCount val="3"/>
                <c:pt idx="0">
                  <c:v>GD</c:v>
                </c:pt>
                <c:pt idx="1">
                  <c:v>GC</c:v>
                </c:pt>
                <c:pt idx="2">
                  <c:v>SG</c:v>
                </c:pt>
              </c:strCache>
            </c:strRef>
          </c:cat>
          <c:val>
            <c:numRef>
              <c:f>APOYO!$G$48:$G$50</c:f>
              <c:numCache>
                <c:formatCode>0</c:formatCode>
                <c:ptCount val="3"/>
                <c:pt idx="0">
                  <c:v>100</c:v>
                </c:pt>
                <c:pt idx="1">
                  <c:v>80</c:v>
                </c:pt>
                <c:pt idx="2">
                  <c:v>100</c:v>
                </c:pt>
              </c:numCache>
            </c:numRef>
          </c:val>
        </c:ser>
        <c:dLbls>
          <c:showLegendKey val="0"/>
          <c:showVal val="0"/>
          <c:showCatName val="0"/>
          <c:showSerName val="0"/>
          <c:showPercent val="0"/>
          <c:showBubbleSize val="0"/>
        </c:dLbls>
        <c:gapWidth val="50"/>
        <c:shape val="cylinder"/>
        <c:axId val="46260992"/>
        <c:axId val="46262528"/>
        <c:axId val="0"/>
      </c:bar3DChart>
      <c:catAx>
        <c:axId val="46260992"/>
        <c:scaling>
          <c:orientation val="minMax"/>
        </c:scaling>
        <c:delete val="0"/>
        <c:axPos val="b"/>
        <c:numFmt formatCode="General" sourceLinked="1"/>
        <c:majorTickMark val="out"/>
        <c:minorTickMark val="none"/>
        <c:tickLblPos val="nextTo"/>
        <c:txPr>
          <a:bodyPr rot="0" vert="horz"/>
          <a:lstStyle/>
          <a:p>
            <a:pPr>
              <a:defRPr sz="900"/>
            </a:pPr>
            <a:endParaRPr lang="es-ES"/>
          </a:p>
        </c:txPr>
        <c:crossAx val="46262528"/>
        <c:crosses val="autoZero"/>
        <c:auto val="0"/>
        <c:lblAlgn val="ctr"/>
        <c:lblOffset val="100"/>
        <c:noMultiLvlLbl val="0"/>
      </c:catAx>
      <c:valAx>
        <c:axId val="46262528"/>
        <c:scaling>
          <c:orientation val="minMax"/>
          <c:max val="100"/>
          <c:min val="0"/>
        </c:scaling>
        <c:delete val="0"/>
        <c:axPos val="l"/>
        <c:majorGridlines/>
        <c:numFmt formatCode="General" sourceLinked="0"/>
        <c:majorTickMark val="out"/>
        <c:minorTickMark val="none"/>
        <c:tickLblPos val="nextTo"/>
        <c:txPr>
          <a:bodyPr rot="0" vert="horz"/>
          <a:lstStyle/>
          <a:p>
            <a:pPr>
              <a:defRPr/>
            </a:pPr>
            <a:endParaRPr lang="es-ES"/>
          </a:p>
        </c:txPr>
        <c:crossAx val="46260992"/>
        <c:crosses val="autoZero"/>
        <c:crossBetween val="between"/>
        <c:majorUnit val="20"/>
      </c:valAx>
      <c:spPr>
        <a:noFill/>
        <a:ln w="25400">
          <a:noFill/>
        </a:ln>
      </c:spPr>
    </c:plotArea>
    <c:plotVisOnly val="1"/>
    <c:dispBlanksAs val="gap"/>
    <c:showDLblsOverMax val="0"/>
  </c:chart>
  <c:spPr>
    <a:ln>
      <a:noFill/>
    </a:ln>
  </c:spPr>
  <c:printSettings>
    <c:headerFooter/>
    <c:pageMargins b="0.750000000000002" l="0.70000000000000095" r="0.70000000000000095" t="0.750000000000002" header="0.3" footer="0.3"/>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3"/>
    </mc:Choice>
    <mc:Fallback>
      <c:style val="23"/>
    </mc:Fallback>
  </mc:AlternateContent>
  <c:chart>
    <c:autoTitleDeleted val="1"/>
    <c:plotArea>
      <c:layout>
        <c:manualLayout>
          <c:layoutTarget val="inner"/>
          <c:xMode val="edge"/>
          <c:yMode val="edge"/>
          <c:x val="0.30694256335560899"/>
          <c:y val="0.117466912380633"/>
          <c:w val="0.40924692105794502"/>
          <c:h val="0.789814039202546"/>
        </c:manualLayout>
      </c:layout>
      <c:radarChart>
        <c:radarStyle val="filled"/>
        <c:varyColors val="0"/>
        <c:ser>
          <c:idx val="0"/>
          <c:order val="0"/>
          <c:tx>
            <c:strRef>
              <c:f>APOYO!$D$47</c:f>
              <c:strCache>
                <c:ptCount val="1"/>
                <c:pt idx="0">
                  <c:v>PROCESOS DE APOYO</c:v>
                </c:pt>
              </c:strCache>
            </c:strRef>
          </c:tx>
          <c:cat>
            <c:strRef>
              <c:f>APOYO!$D$48:$D$50</c:f>
              <c:strCache>
                <c:ptCount val="3"/>
                <c:pt idx="0">
                  <c:v>GESTIÓN DOCUMENTAL</c:v>
                </c:pt>
                <c:pt idx="1">
                  <c:v>GESTIÓN DE COMPRAS Y CONTRATACIÓN DE SERVICIOS</c:v>
                </c:pt>
                <c:pt idx="2">
                  <c:v>SERVICIOS GENERALES</c:v>
                </c:pt>
              </c:strCache>
            </c:strRef>
          </c:cat>
          <c:val>
            <c:numRef>
              <c:f>APOYO!$G$48:$G$50</c:f>
              <c:numCache>
                <c:formatCode>0</c:formatCode>
                <c:ptCount val="3"/>
                <c:pt idx="0">
                  <c:v>100</c:v>
                </c:pt>
                <c:pt idx="1">
                  <c:v>80</c:v>
                </c:pt>
                <c:pt idx="2">
                  <c:v>100</c:v>
                </c:pt>
              </c:numCache>
            </c:numRef>
          </c:val>
        </c:ser>
        <c:dLbls>
          <c:showLegendKey val="0"/>
          <c:showVal val="0"/>
          <c:showCatName val="0"/>
          <c:showSerName val="0"/>
          <c:showPercent val="0"/>
          <c:showBubbleSize val="0"/>
        </c:dLbls>
        <c:axId val="87344640"/>
        <c:axId val="87346176"/>
      </c:radarChart>
      <c:catAx>
        <c:axId val="87344640"/>
        <c:scaling>
          <c:orientation val="minMax"/>
        </c:scaling>
        <c:delete val="0"/>
        <c:axPos val="b"/>
        <c:majorGridlines/>
        <c:numFmt formatCode="#,##0" sourceLinked="0"/>
        <c:majorTickMark val="out"/>
        <c:minorTickMark val="none"/>
        <c:tickLblPos val="nextTo"/>
        <c:txPr>
          <a:bodyPr rot="0" vert="horz"/>
          <a:lstStyle/>
          <a:p>
            <a:pPr>
              <a:defRPr sz="800"/>
            </a:pPr>
            <a:endParaRPr lang="es-ES"/>
          </a:p>
        </c:txPr>
        <c:crossAx val="87346176"/>
        <c:crosses val="autoZero"/>
        <c:auto val="0"/>
        <c:lblAlgn val="ctr"/>
        <c:lblOffset val="100"/>
        <c:noMultiLvlLbl val="0"/>
      </c:catAx>
      <c:valAx>
        <c:axId val="87346176"/>
        <c:scaling>
          <c:orientation val="minMax"/>
          <c:max val="100"/>
        </c:scaling>
        <c:delete val="0"/>
        <c:axPos val="l"/>
        <c:majorGridlines/>
        <c:numFmt formatCode="0" sourceLinked="1"/>
        <c:majorTickMark val="cross"/>
        <c:minorTickMark val="none"/>
        <c:tickLblPos val="nextTo"/>
        <c:txPr>
          <a:bodyPr rot="0" vert="horz"/>
          <a:lstStyle/>
          <a:p>
            <a:pPr>
              <a:defRPr sz="800" b="1"/>
            </a:pPr>
            <a:endParaRPr lang="es-ES"/>
          </a:p>
        </c:txPr>
        <c:crossAx val="87344640"/>
        <c:crosses val="autoZero"/>
        <c:crossBetween val="between"/>
        <c:majorUnit val="25"/>
        <c:minorUnit val="10"/>
      </c:valAx>
    </c:plotArea>
    <c:plotVisOnly val="1"/>
    <c:dispBlanksAs val="gap"/>
    <c:showDLblsOverMax val="0"/>
  </c:chart>
  <c:spPr>
    <a:ln>
      <a:noFill/>
    </a:ln>
  </c:spPr>
  <c:printSettings>
    <c:headerFooter/>
    <c:pageMargins b="0.750000000000002" l="0.70000000000000095" r="0.70000000000000095" t="0.750000000000002"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4" Type="http://schemas.openxmlformats.org/officeDocument/2006/relationships/chart" Target="../charts/chart3.xml"/></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5.xml"/><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7.xml"/><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9.xml"/><Relationship Id="rId1" Type="http://schemas.openxmlformats.org/officeDocument/2006/relationships/chart" Target="../charts/chart8.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3.xml"/></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80525</xdr:rowOff>
    </xdr:from>
    <xdr:to>
      <xdr:col>0</xdr:col>
      <xdr:colOff>1495425</xdr:colOff>
      <xdr:row>1</xdr:row>
      <xdr:rowOff>104773</xdr:rowOff>
    </xdr:to>
    <xdr:pic>
      <xdr:nvPicPr>
        <xdr:cNvPr id="2779" name="3 Imagen"/>
        <xdr:cNvPicPr>
          <a:picLocks noChangeAspect="1" noChangeArrowheads="1"/>
        </xdr:cNvPicPr>
      </xdr:nvPicPr>
      <xdr:blipFill>
        <a:blip xmlns:r="http://schemas.openxmlformats.org/officeDocument/2006/relationships" r:embed="rId1" cstate="print"/>
        <a:srcRect/>
        <a:stretch>
          <a:fillRect/>
        </a:stretch>
      </xdr:blipFill>
      <xdr:spPr bwMode="auto">
        <a:xfrm>
          <a:off x="95250" y="80525"/>
          <a:ext cx="1400175" cy="510023"/>
        </a:xfrm>
        <a:prstGeom prst="rect">
          <a:avLst/>
        </a:prstGeom>
        <a:noFill/>
        <a:ln w="38100">
          <a:solidFill>
            <a:srgbClr val="CCCCFF"/>
          </a:solid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104775</xdr:colOff>
      <xdr:row>0</xdr:row>
      <xdr:rowOff>85725</xdr:rowOff>
    </xdr:from>
    <xdr:to>
      <xdr:col>1</xdr:col>
      <xdr:colOff>1352550</xdr:colOff>
      <xdr:row>1</xdr:row>
      <xdr:rowOff>219075</xdr:rowOff>
    </xdr:to>
    <xdr:pic>
      <xdr:nvPicPr>
        <xdr:cNvPr id="3803" name="1 Imagen"/>
        <xdr:cNvPicPr>
          <a:picLocks noChangeAspect="1" noChangeArrowheads="1"/>
        </xdr:cNvPicPr>
      </xdr:nvPicPr>
      <xdr:blipFill>
        <a:blip xmlns:r="http://schemas.openxmlformats.org/officeDocument/2006/relationships" r:embed="rId1" cstate="print"/>
        <a:srcRect/>
        <a:stretch>
          <a:fillRect/>
        </a:stretch>
      </xdr:blipFill>
      <xdr:spPr bwMode="auto">
        <a:xfrm>
          <a:off x="104775" y="85725"/>
          <a:ext cx="1733550" cy="723900"/>
        </a:xfrm>
        <a:prstGeom prst="rect">
          <a:avLst/>
        </a:prstGeom>
        <a:noFill/>
        <a:ln w="38100">
          <a:solidFill>
            <a:srgbClr val="CCCCFF"/>
          </a:solid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xdr:colOff>
      <xdr:row>0</xdr:row>
      <xdr:rowOff>57150</xdr:rowOff>
    </xdr:from>
    <xdr:to>
      <xdr:col>2</xdr:col>
      <xdr:colOff>180975</xdr:colOff>
      <xdr:row>1</xdr:row>
      <xdr:rowOff>219075</xdr:rowOff>
    </xdr:to>
    <xdr:pic>
      <xdr:nvPicPr>
        <xdr:cNvPr id="2113206" name="3 Imagen"/>
        <xdr:cNvPicPr>
          <a:picLocks noChangeAspect="1" noChangeArrowheads="1"/>
        </xdr:cNvPicPr>
      </xdr:nvPicPr>
      <xdr:blipFill>
        <a:blip xmlns:r="http://schemas.openxmlformats.org/officeDocument/2006/relationships" r:embed="rId1" cstate="print"/>
        <a:srcRect/>
        <a:stretch>
          <a:fillRect/>
        </a:stretch>
      </xdr:blipFill>
      <xdr:spPr bwMode="auto">
        <a:xfrm>
          <a:off x="66675" y="57150"/>
          <a:ext cx="1114425" cy="485775"/>
        </a:xfrm>
        <a:prstGeom prst="rect">
          <a:avLst/>
        </a:prstGeom>
        <a:noFill/>
        <a:ln w="28575">
          <a:solidFill>
            <a:srgbClr val="CCCCFF"/>
          </a:solidFill>
          <a:miter lim="800000"/>
          <a:headEnd/>
          <a:tailEnd/>
        </a:ln>
      </xdr:spPr>
    </xdr:pic>
    <xdr:clientData/>
  </xdr:twoCellAnchor>
  <xdr:twoCellAnchor>
    <xdr:from>
      <xdr:col>5</xdr:col>
      <xdr:colOff>75787</xdr:colOff>
      <xdr:row>16</xdr:row>
      <xdr:rowOff>51353</xdr:rowOff>
    </xdr:from>
    <xdr:to>
      <xdr:col>9</xdr:col>
      <xdr:colOff>389283</xdr:colOff>
      <xdr:row>30</xdr:row>
      <xdr:rowOff>115957</xdr:rowOff>
    </xdr:to>
    <xdr:graphicFrame macro="">
      <xdr:nvGraphicFramePr>
        <xdr:cNvPr id="211320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28577</xdr:colOff>
      <xdr:row>9</xdr:row>
      <xdr:rowOff>0</xdr:rowOff>
    </xdr:from>
    <xdr:to>
      <xdr:col>9</xdr:col>
      <xdr:colOff>339588</xdr:colOff>
      <xdr:row>15</xdr:row>
      <xdr:rowOff>198783</xdr:rowOff>
    </xdr:to>
    <xdr:graphicFrame macro="">
      <xdr:nvGraphicFramePr>
        <xdr:cNvPr id="2113208"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132523</xdr:colOff>
      <xdr:row>30</xdr:row>
      <xdr:rowOff>182218</xdr:rowOff>
    </xdr:from>
    <xdr:to>
      <xdr:col>9</xdr:col>
      <xdr:colOff>397565</xdr:colOff>
      <xdr:row>45</xdr:row>
      <xdr:rowOff>130453</xdr:rowOff>
    </xdr:to>
    <xdr:graphicFrame macro="">
      <xdr:nvGraphicFramePr>
        <xdr:cNvPr id="2113210"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304800</xdr:colOff>
      <xdr:row>16</xdr:row>
      <xdr:rowOff>85725</xdr:rowOff>
    </xdr:from>
    <xdr:to>
      <xdr:col>2</xdr:col>
      <xdr:colOff>3067050</xdr:colOff>
      <xdr:row>23</xdr:row>
      <xdr:rowOff>114300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323850</xdr:colOff>
      <xdr:row>23</xdr:row>
      <xdr:rowOff>238126</xdr:rowOff>
    </xdr:from>
    <xdr:to>
      <xdr:col>2</xdr:col>
      <xdr:colOff>3086100</xdr:colOff>
      <xdr:row>30</xdr:row>
      <xdr:rowOff>38100</xdr:rowOff>
    </xdr:to>
    <xdr:graphicFrame macro="">
      <xdr:nvGraphicFramePr>
        <xdr:cNvPr id="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64604</xdr:colOff>
      <xdr:row>0</xdr:row>
      <xdr:rowOff>47625</xdr:rowOff>
    </xdr:from>
    <xdr:to>
      <xdr:col>2</xdr:col>
      <xdr:colOff>157614</xdr:colOff>
      <xdr:row>1</xdr:row>
      <xdr:rowOff>173168</xdr:rowOff>
    </xdr:to>
    <xdr:pic>
      <xdr:nvPicPr>
        <xdr:cNvPr id="4" name="3 Imagen"/>
        <xdr:cNvPicPr>
          <a:picLocks noChangeAspect="1" noChangeArrowheads="1"/>
        </xdr:cNvPicPr>
      </xdr:nvPicPr>
      <xdr:blipFill>
        <a:blip xmlns:r="http://schemas.openxmlformats.org/officeDocument/2006/relationships" r:embed="rId3" cstate="print"/>
        <a:srcRect/>
        <a:stretch>
          <a:fillRect/>
        </a:stretch>
      </xdr:blipFill>
      <xdr:spPr bwMode="auto">
        <a:xfrm>
          <a:off x="64604" y="47625"/>
          <a:ext cx="1178860" cy="430343"/>
        </a:xfrm>
        <a:prstGeom prst="rect">
          <a:avLst/>
        </a:prstGeom>
        <a:noFill/>
        <a:ln w="19050">
          <a:solidFill>
            <a:srgbClr val="3366FF"/>
          </a:solidFill>
          <a:miter lim="800000"/>
          <a:headEnd/>
          <a:tailEnd/>
        </a:ln>
      </xdr:spPr>
    </xdr:pic>
    <xdr:clientData/>
  </xdr:twoCellAnchor>
  <xdr:twoCellAnchor>
    <xdr:from>
      <xdr:col>0</xdr:col>
      <xdr:colOff>25675</xdr:colOff>
      <xdr:row>16</xdr:row>
      <xdr:rowOff>28575</xdr:rowOff>
    </xdr:from>
    <xdr:to>
      <xdr:col>2</xdr:col>
      <xdr:colOff>3286125</xdr:colOff>
      <xdr:row>30</xdr:row>
      <xdr:rowOff>123825</xdr:rowOff>
    </xdr:to>
    <xdr:sp macro="" textlink="">
      <xdr:nvSpPr>
        <xdr:cNvPr id="5" name="4 Rectángulo"/>
        <xdr:cNvSpPr/>
      </xdr:nvSpPr>
      <xdr:spPr>
        <a:xfrm>
          <a:off x="25675" y="9401175"/>
          <a:ext cx="4346300" cy="43148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285750</xdr:colOff>
      <xdr:row>45</xdr:row>
      <xdr:rowOff>66675</xdr:rowOff>
    </xdr:from>
    <xdr:to>
      <xdr:col>2</xdr:col>
      <xdr:colOff>3048000</xdr:colOff>
      <xdr:row>52</xdr:row>
      <xdr:rowOff>95250</xdr:rowOff>
    </xdr:to>
    <xdr:graphicFrame macro="">
      <xdr:nvGraphicFramePr>
        <xdr:cNvPr id="1889061"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304800</xdr:colOff>
      <xdr:row>52</xdr:row>
      <xdr:rowOff>57151</xdr:rowOff>
    </xdr:from>
    <xdr:to>
      <xdr:col>2</xdr:col>
      <xdr:colOff>3067050</xdr:colOff>
      <xdr:row>58</xdr:row>
      <xdr:rowOff>76200</xdr:rowOff>
    </xdr:to>
    <xdr:graphicFrame macro="">
      <xdr:nvGraphicFramePr>
        <xdr:cNvPr id="188906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64604</xdr:colOff>
      <xdr:row>0</xdr:row>
      <xdr:rowOff>47625</xdr:rowOff>
    </xdr:from>
    <xdr:to>
      <xdr:col>2</xdr:col>
      <xdr:colOff>157614</xdr:colOff>
      <xdr:row>1</xdr:row>
      <xdr:rowOff>173168</xdr:rowOff>
    </xdr:to>
    <xdr:pic>
      <xdr:nvPicPr>
        <xdr:cNvPr id="1889063" name="3 Imagen"/>
        <xdr:cNvPicPr>
          <a:picLocks noChangeAspect="1" noChangeArrowheads="1"/>
        </xdr:cNvPicPr>
      </xdr:nvPicPr>
      <xdr:blipFill>
        <a:blip xmlns:r="http://schemas.openxmlformats.org/officeDocument/2006/relationships" r:embed="rId3" cstate="print"/>
        <a:srcRect/>
        <a:stretch>
          <a:fillRect/>
        </a:stretch>
      </xdr:blipFill>
      <xdr:spPr bwMode="auto">
        <a:xfrm>
          <a:off x="64604" y="47625"/>
          <a:ext cx="1178860" cy="430343"/>
        </a:xfrm>
        <a:prstGeom prst="rect">
          <a:avLst/>
        </a:prstGeom>
        <a:noFill/>
        <a:ln w="19050">
          <a:solidFill>
            <a:srgbClr val="3366FF"/>
          </a:solidFill>
          <a:miter lim="800000"/>
          <a:headEnd/>
          <a:tailEnd/>
        </a:ln>
      </xdr:spPr>
    </xdr:pic>
    <xdr:clientData/>
  </xdr:twoCellAnchor>
  <xdr:twoCellAnchor>
    <xdr:from>
      <xdr:col>0</xdr:col>
      <xdr:colOff>35200</xdr:colOff>
      <xdr:row>45</xdr:row>
      <xdr:rowOff>16152</xdr:rowOff>
    </xdr:from>
    <xdr:to>
      <xdr:col>2</xdr:col>
      <xdr:colOff>3295650</xdr:colOff>
      <xdr:row>58</xdr:row>
      <xdr:rowOff>285751</xdr:rowOff>
    </xdr:to>
    <xdr:sp macro="" textlink="">
      <xdr:nvSpPr>
        <xdr:cNvPr id="2" name="1 Rectángulo"/>
        <xdr:cNvSpPr/>
      </xdr:nvSpPr>
      <xdr:spPr>
        <a:xfrm>
          <a:off x="35200" y="26648052"/>
          <a:ext cx="4346300" cy="435582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285750</xdr:colOff>
      <xdr:row>39</xdr:row>
      <xdr:rowOff>66675</xdr:rowOff>
    </xdr:from>
    <xdr:to>
      <xdr:col>2</xdr:col>
      <xdr:colOff>3048000</xdr:colOff>
      <xdr:row>46</xdr:row>
      <xdr:rowOff>95250</xdr:rowOff>
    </xdr:to>
    <xdr:graphicFrame macro="">
      <xdr:nvGraphicFramePr>
        <xdr:cNvPr id="1894178"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285750</xdr:colOff>
      <xdr:row>46</xdr:row>
      <xdr:rowOff>85726</xdr:rowOff>
    </xdr:from>
    <xdr:to>
      <xdr:col>2</xdr:col>
      <xdr:colOff>3038475</xdr:colOff>
      <xdr:row>54</xdr:row>
      <xdr:rowOff>180976</xdr:rowOff>
    </xdr:to>
    <xdr:graphicFrame macro="">
      <xdr:nvGraphicFramePr>
        <xdr:cNvPr id="1894179"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82825</xdr:colOff>
      <xdr:row>39</xdr:row>
      <xdr:rowOff>16152</xdr:rowOff>
    </xdr:from>
    <xdr:to>
      <xdr:col>2</xdr:col>
      <xdr:colOff>3263347</xdr:colOff>
      <xdr:row>54</xdr:row>
      <xdr:rowOff>266701</xdr:rowOff>
    </xdr:to>
    <xdr:sp macro="" textlink="">
      <xdr:nvSpPr>
        <xdr:cNvPr id="5" name="4 Rectángulo"/>
        <xdr:cNvSpPr/>
      </xdr:nvSpPr>
      <xdr:spPr>
        <a:xfrm>
          <a:off x="82825" y="22390377"/>
          <a:ext cx="4266372" cy="427962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twoCellAnchor>
    <xdr:from>
      <xdr:col>0</xdr:col>
      <xdr:colOff>76200</xdr:colOff>
      <xdr:row>1</xdr:row>
      <xdr:rowOff>57150</xdr:rowOff>
    </xdr:from>
    <xdr:to>
      <xdr:col>2</xdr:col>
      <xdr:colOff>169210</xdr:colOff>
      <xdr:row>2</xdr:row>
      <xdr:rowOff>182693</xdr:rowOff>
    </xdr:to>
    <xdr:pic>
      <xdr:nvPicPr>
        <xdr:cNvPr id="14" name="3 Imagen"/>
        <xdr:cNvPicPr>
          <a:picLocks noChangeAspect="1" noChangeArrowheads="1"/>
        </xdr:cNvPicPr>
      </xdr:nvPicPr>
      <xdr:blipFill>
        <a:blip xmlns:r="http://schemas.openxmlformats.org/officeDocument/2006/relationships" r:embed="rId3" cstate="print"/>
        <a:srcRect/>
        <a:stretch>
          <a:fillRect/>
        </a:stretch>
      </xdr:blipFill>
      <xdr:spPr bwMode="auto">
        <a:xfrm>
          <a:off x="76200" y="57150"/>
          <a:ext cx="1178860" cy="430343"/>
        </a:xfrm>
        <a:prstGeom prst="rect">
          <a:avLst/>
        </a:prstGeom>
        <a:noFill/>
        <a:ln w="19050">
          <a:solidFill>
            <a:srgbClr val="3366FF"/>
          </a:solid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276225</xdr:colOff>
      <xdr:row>116</xdr:row>
      <xdr:rowOff>66675</xdr:rowOff>
    </xdr:from>
    <xdr:to>
      <xdr:col>2</xdr:col>
      <xdr:colOff>3038475</xdr:colOff>
      <xdr:row>123</xdr:row>
      <xdr:rowOff>95250</xdr:rowOff>
    </xdr:to>
    <xdr:graphicFrame macro="">
      <xdr:nvGraphicFramePr>
        <xdr:cNvPr id="3473449"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257175</xdr:colOff>
      <xdr:row>121</xdr:row>
      <xdr:rowOff>285750</xdr:rowOff>
    </xdr:from>
    <xdr:to>
      <xdr:col>2</xdr:col>
      <xdr:colOff>3009900</xdr:colOff>
      <xdr:row>130</xdr:row>
      <xdr:rowOff>161925</xdr:rowOff>
    </xdr:to>
    <xdr:graphicFrame macro="">
      <xdr:nvGraphicFramePr>
        <xdr:cNvPr id="3473450"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74543</xdr:colOff>
      <xdr:row>115</xdr:row>
      <xdr:rowOff>117612</xdr:rowOff>
    </xdr:from>
    <xdr:to>
      <xdr:col>2</xdr:col>
      <xdr:colOff>3255065</xdr:colOff>
      <xdr:row>146</xdr:row>
      <xdr:rowOff>295688</xdr:rowOff>
    </xdr:to>
    <xdr:sp macro="" textlink="">
      <xdr:nvSpPr>
        <xdr:cNvPr id="5" name="4 Rectángulo"/>
        <xdr:cNvSpPr/>
      </xdr:nvSpPr>
      <xdr:spPr>
        <a:xfrm>
          <a:off x="74543" y="57143787"/>
          <a:ext cx="4266372" cy="6959876"/>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twoCellAnchor>
    <xdr:from>
      <xdr:col>0</xdr:col>
      <xdr:colOff>304800</xdr:colOff>
      <xdr:row>132</xdr:row>
      <xdr:rowOff>0</xdr:rowOff>
    </xdr:from>
    <xdr:to>
      <xdr:col>2</xdr:col>
      <xdr:colOff>3057525</xdr:colOff>
      <xdr:row>146</xdr:row>
      <xdr:rowOff>152400</xdr:rowOff>
    </xdr:to>
    <xdr:graphicFrame macro="">
      <xdr:nvGraphicFramePr>
        <xdr:cNvPr id="3473454"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76200</xdr:colOff>
      <xdr:row>1</xdr:row>
      <xdr:rowOff>57150</xdr:rowOff>
    </xdr:from>
    <xdr:to>
      <xdr:col>2</xdr:col>
      <xdr:colOff>169210</xdr:colOff>
      <xdr:row>2</xdr:row>
      <xdr:rowOff>182693</xdr:rowOff>
    </xdr:to>
    <xdr:pic>
      <xdr:nvPicPr>
        <xdr:cNvPr id="11" name="3 Imagen"/>
        <xdr:cNvPicPr>
          <a:picLocks noChangeAspect="1" noChangeArrowheads="1"/>
        </xdr:cNvPicPr>
      </xdr:nvPicPr>
      <xdr:blipFill>
        <a:blip xmlns:r="http://schemas.openxmlformats.org/officeDocument/2006/relationships" r:embed="rId4" cstate="print"/>
        <a:srcRect/>
        <a:stretch>
          <a:fillRect/>
        </a:stretch>
      </xdr:blipFill>
      <xdr:spPr bwMode="auto">
        <a:xfrm>
          <a:off x="76200" y="57150"/>
          <a:ext cx="1178860" cy="430343"/>
        </a:xfrm>
        <a:prstGeom prst="rect">
          <a:avLst/>
        </a:prstGeom>
        <a:noFill/>
        <a:ln w="19050">
          <a:solidFill>
            <a:srgbClr val="3366FF"/>
          </a:solid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276225</xdr:colOff>
      <xdr:row>19</xdr:row>
      <xdr:rowOff>66675</xdr:rowOff>
    </xdr:from>
    <xdr:to>
      <xdr:col>2</xdr:col>
      <xdr:colOff>3038475</xdr:colOff>
      <xdr:row>28</xdr:row>
      <xdr:rowOff>161925</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74543</xdr:colOff>
      <xdr:row>18</xdr:row>
      <xdr:rowOff>117612</xdr:rowOff>
    </xdr:from>
    <xdr:to>
      <xdr:col>2</xdr:col>
      <xdr:colOff>3255065</xdr:colOff>
      <xdr:row>28</xdr:row>
      <xdr:rowOff>295688</xdr:rowOff>
    </xdr:to>
    <xdr:sp macro="" textlink="">
      <xdr:nvSpPr>
        <xdr:cNvPr id="4" name="3 Rectángulo"/>
        <xdr:cNvSpPr/>
      </xdr:nvSpPr>
      <xdr:spPr>
        <a:xfrm>
          <a:off x="74543" y="58810662"/>
          <a:ext cx="4266372" cy="7531376"/>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twoCellAnchor>
    <xdr:from>
      <xdr:col>0</xdr:col>
      <xdr:colOff>76200</xdr:colOff>
      <xdr:row>1</xdr:row>
      <xdr:rowOff>57150</xdr:rowOff>
    </xdr:from>
    <xdr:to>
      <xdr:col>2</xdr:col>
      <xdr:colOff>169210</xdr:colOff>
      <xdr:row>2</xdr:row>
      <xdr:rowOff>182693</xdr:rowOff>
    </xdr:to>
    <xdr:pic>
      <xdr:nvPicPr>
        <xdr:cNvPr id="7" name="3 Imagen"/>
        <xdr:cNvPicPr>
          <a:picLocks noChangeAspect="1" noChangeArrowheads="1"/>
        </xdr:cNvPicPr>
      </xdr:nvPicPr>
      <xdr:blipFill>
        <a:blip xmlns:r="http://schemas.openxmlformats.org/officeDocument/2006/relationships" r:embed="rId2" cstate="print"/>
        <a:srcRect/>
        <a:stretch>
          <a:fillRect/>
        </a:stretch>
      </xdr:blipFill>
      <xdr:spPr bwMode="auto">
        <a:xfrm>
          <a:off x="76200" y="57150"/>
          <a:ext cx="1178860" cy="430343"/>
        </a:xfrm>
        <a:prstGeom prst="rect">
          <a:avLst/>
        </a:prstGeom>
        <a:noFill/>
        <a:ln w="19050">
          <a:solidFill>
            <a:srgbClr val="3366FF"/>
          </a:solid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85724</xdr:colOff>
      <xdr:row>0</xdr:row>
      <xdr:rowOff>60325</xdr:rowOff>
    </xdr:from>
    <xdr:to>
      <xdr:col>2</xdr:col>
      <xdr:colOff>123824</xdr:colOff>
      <xdr:row>1</xdr:row>
      <xdr:rowOff>224971</xdr:rowOff>
    </xdr:to>
    <xdr:pic>
      <xdr:nvPicPr>
        <xdr:cNvPr id="6" name="3 Imagen"/>
        <xdr:cNvPicPr>
          <a:picLocks noChangeAspect="1" noChangeArrowheads="1"/>
        </xdr:cNvPicPr>
      </xdr:nvPicPr>
      <xdr:blipFill>
        <a:blip xmlns:r="http://schemas.openxmlformats.org/officeDocument/2006/relationships" r:embed="rId1" cstate="print"/>
        <a:srcRect/>
        <a:stretch>
          <a:fillRect/>
        </a:stretch>
      </xdr:blipFill>
      <xdr:spPr bwMode="auto">
        <a:xfrm>
          <a:off x="85724" y="60325"/>
          <a:ext cx="1101725" cy="482146"/>
        </a:xfrm>
        <a:prstGeom prst="rect">
          <a:avLst/>
        </a:prstGeom>
        <a:noFill/>
        <a:ln w="28575">
          <a:solidFill>
            <a:srgbClr val="CCCCFF"/>
          </a:solid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enableFormatConditionsCalculation="0"/>
  <dimension ref="A1:A36"/>
  <sheetViews>
    <sheetView workbookViewId="0">
      <selection activeCell="A23" sqref="A23"/>
    </sheetView>
  </sheetViews>
  <sheetFormatPr baseColWidth="10" defaultColWidth="11.42578125" defaultRowHeight="15" x14ac:dyDescent="0.25"/>
  <cols>
    <col min="1" max="1" width="128.7109375" style="2" customWidth="1"/>
    <col min="2" max="2" width="11.42578125" style="2"/>
    <col min="3" max="3" width="76.140625" style="2" customWidth="1"/>
    <col min="4" max="16384" width="11.42578125" style="2"/>
  </cols>
  <sheetData>
    <row r="1" spans="1:1" ht="38.25" customHeight="1" x14ac:dyDescent="0.25">
      <c r="A1" s="285" t="s">
        <v>65</v>
      </c>
    </row>
    <row r="2" spans="1:1" ht="14.25" customHeight="1" thickBot="1" x14ac:dyDescent="0.3">
      <c r="A2" s="286"/>
    </row>
    <row r="3" spans="1:1" ht="8.1" customHeight="1" thickTop="1" x14ac:dyDescent="0.25">
      <c r="A3" s="150"/>
    </row>
    <row r="4" spans="1:1" ht="49.5" customHeight="1" x14ac:dyDescent="0.25">
      <c r="A4" s="150" t="s">
        <v>610</v>
      </c>
    </row>
    <row r="5" spans="1:1" ht="8.1" customHeight="1" x14ac:dyDescent="0.25">
      <c r="A5" s="150"/>
    </row>
    <row r="6" spans="1:1" ht="15.75" thickBot="1" x14ac:dyDescent="0.3">
      <c r="A6" s="208" t="s">
        <v>609</v>
      </c>
    </row>
    <row r="7" spans="1:1" ht="8.1" customHeight="1" x14ac:dyDescent="0.25"/>
    <row r="8" spans="1:1" x14ac:dyDescent="0.25">
      <c r="A8" s="209" t="s">
        <v>64</v>
      </c>
    </row>
    <row r="9" spans="1:1" ht="34.5" customHeight="1" x14ac:dyDescent="0.25">
      <c r="A9" s="150" t="s">
        <v>118</v>
      </c>
    </row>
    <row r="10" spans="1:1" ht="8.1" customHeight="1" x14ac:dyDescent="0.25">
      <c r="A10" s="150"/>
    </row>
    <row r="11" spans="1:1" x14ac:dyDescent="0.25">
      <c r="A11" s="209" t="s">
        <v>117</v>
      </c>
    </row>
    <row r="12" spans="1:1" ht="19.5" customHeight="1" x14ac:dyDescent="0.25">
      <c r="A12" s="150" t="s">
        <v>119</v>
      </c>
    </row>
    <row r="13" spans="1:1" ht="8.1" customHeight="1" x14ac:dyDescent="0.25"/>
    <row r="14" spans="1:1" ht="36.75" customHeight="1" x14ac:dyDescent="0.25">
      <c r="A14" s="150" t="s">
        <v>120</v>
      </c>
    </row>
    <row r="15" spans="1:1" ht="8.1" customHeight="1" x14ac:dyDescent="0.25"/>
    <row r="16" spans="1:1" x14ac:dyDescent="0.25">
      <c r="A16" s="209" t="s">
        <v>595</v>
      </c>
    </row>
    <row r="17" spans="1:1" ht="33" customHeight="1" x14ac:dyDescent="0.25">
      <c r="A17" s="150" t="s">
        <v>121</v>
      </c>
    </row>
    <row r="18" spans="1:1" ht="8.1" customHeight="1" x14ac:dyDescent="0.25">
      <c r="A18" s="150"/>
    </row>
    <row r="19" spans="1:1" ht="51.75" customHeight="1" x14ac:dyDescent="0.25">
      <c r="A19" s="150" t="s">
        <v>507</v>
      </c>
    </row>
    <row r="20" spans="1:1" ht="8.1" customHeight="1" x14ac:dyDescent="0.25">
      <c r="A20" s="150"/>
    </row>
    <row r="21" spans="1:1" ht="21" customHeight="1" x14ac:dyDescent="0.25">
      <c r="A21" s="150" t="s">
        <v>345</v>
      </c>
    </row>
    <row r="22" spans="1:1" ht="8.1" customHeight="1" thickBot="1" x14ac:dyDescent="0.3">
      <c r="A22" s="150"/>
    </row>
    <row r="23" spans="1:1" ht="73.5" customHeight="1" thickBot="1" x14ac:dyDescent="0.3">
      <c r="A23" s="248" t="s">
        <v>642</v>
      </c>
    </row>
    <row r="24" spans="1:1" ht="8.1" customHeight="1" thickBot="1" x14ac:dyDescent="0.3">
      <c r="A24" s="150"/>
    </row>
    <row r="25" spans="1:1" ht="57" customHeight="1" thickBot="1" x14ac:dyDescent="0.3">
      <c r="A25" s="248" t="s">
        <v>644</v>
      </c>
    </row>
    <row r="26" spans="1:1" ht="8.1" customHeight="1" thickBot="1" x14ac:dyDescent="0.3">
      <c r="A26" s="150"/>
    </row>
    <row r="27" spans="1:1" ht="57.75" customHeight="1" thickBot="1" x14ac:dyDescent="0.3">
      <c r="A27" s="248" t="s">
        <v>643</v>
      </c>
    </row>
    <row r="28" spans="1:1" ht="8.1" customHeight="1" thickBot="1" x14ac:dyDescent="0.3">
      <c r="A28" s="201"/>
    </row>
    <row r="29" spans="1:1" ht="77.25" customHeight="1" thickBot="1" x14ac:dyDescent="0.3">
      <c r="A29" s="277" t="s">
        <v>646</v>
      </c>
    </row>
    <row r="30" spans="1:1" ht="8.1" customHeight="1" x14ac:dyDescent="0.25"/>
    <row r="31" spans="1:1" ht="36" customHeight="1" x14ac:dyDescent="0.25">
      <c r="A31" s="150" t="s">
        <v>116</v>
      </c>
    </row>
    <row r="32" spans="1:1" ht="8.1" customHeight="1" x14ac:dyDescent="0.25">
      <c r="A32" s="150"/>
    </row>
    <row r="33" spans="1:1" x14ac:dyDescent="0.25">
      <c r="A33" s="209" t="s">
        <v>458</v>
      </c>
    </row>
    <row r="34" spans="1:1" ht="8.1" customHeight="1" x14ac:dyDescent="0.25"/>
    <row r="35" spans="1:1" ht="38.25" customHeight="1" x14ac:dyDescent="0.25">
      <c r="A35" s="150" t="s">
        <v>645</v>
      </c>
    </row>
    <row r="36" spans="1:1" ht="12" customHeight="1" x14ac:dyDescent="0.25"/>
  </sheetData>
  <mergeCells count="1">
    <mergeCell ref="A1:A2"/>
  </mergeCells>
  <phoneticPr fontId="3" type="noConversion"/>
  <printOptions horizontalCentered="1"/>
  <pageMargins left="0.19685039370078741" right="0.19685039370078741" top="0.19685039370078741" bottom="0.19685039370078741" header="0" footer="0"/>
  <pageSetup paperSize="9" orientation="portrait"/>
  <headerFooter>
    <oddFooter>&amp;R&amp;8Cuestionario Evaluación SCL 2014 - Rev.01</oddFooter>
  </headerFooter>
  <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8"/>
  <sheetViews>
    <sheetView tabSelected="1" topLeftCell="A7" workbookViewId="0">
      <selection activeCell="G11" sqref="G11"/>
    </sheetView>
  </sheetViews>
  <sheetFormatPr baseColWidth="10" defaultRowHeight="15" x14ac:dyDescent="0.25"/>
  <cols>
    <col min="1" max="1" width="3.5703125" style="150" customWidth="1"/>
    <col min="2" max="2" width="54.85546875" style="150" customWidth="1"/>
    <col min="3" max="3" width="50.5703125" style="150" customWidth="1"/>
    <col min="4" max="6" width="23.28515625" style="150" customWidth="1"/>
    <col min="7" max="16384" width="11.42578125" style="150"/>
  </cols>
  <sheetData>
    <row r="1" spans="2:6" ht="30" x14ac:dyDescent="0.25">
      <c r="B1" s="402" t="s">
        <v>749</v>
      </c>
      <c r="C1" s="402"/>
      <c r="D1" s="402"/>
      <c r="E1" s="402"/>
      <c r="F1" s="402" t="s">
        <v>750</v>
      </c>
    </row>
    <row r="2" spans="2:6" ht="30" x14ac:dyDescent="0.25">
      <c r="C2" s="150" t="s">
        <v>723</v>
      </c>
      <c r="D2" s="150" t="s">
        <v>724</v>
      </c>
      <c r="E2" s="150" t="s">
        <v>725</v>
      </c>
      <c r="F2" s="150" t="s">
        <v>751</v>
      </c>
    </row>
    <row r="3" spans="2:6" ht="67.5" x14ac:dyDescent="0.25">
      <c r="B3" s="403" t="s">
        <v>28</v>
      </c>
      <c r="C3" s="404" t="s">
        <v>685</v>
      </c>
      <c r="D3" s="400" t="s">
        <v>726</v>
      </c>
      <c r="E3" s="400" t="s">
        <v>727</v>
      </c>
      <c r="F3" s="401"/>
    </row>
    <row r="4" spans="2:6" ht="67.5" x14ac:dyDescent="0.25">
      <c r="B4" s="403" t="s">
        <v>482</v>
      </c>
      <c r="C4" s="405" t="s">
        <v>706</v>
      </c>
      <c r="D4" s="400" t="s">
        <v>726</v>
      </c>
      <c r="E4" s="400" t="s">
        <v>727</v>
      </c>
      <c r="F4" s="401"/>
    </row>
    <row r="5" spans="2:6" ht="45" x14ac:dyDescent="0.25">
      <c r="B5" s="403" t="s">
        <v>461</v>
      </c>
      <c r="C5" s="405" t="s">
        <v>687</v>
      </c>
      <c r="D5" s="400" t="s">
        <v>756</v>
      </c>
      <c r="E5" s="400" t="s">
        <v>757</v>
      </c>
      <c r="F5" s="401"/>
    </row>
    <row r="6" spans="2:6" ht="67.5" x14ac:dyDescent="0.25">
      <c r="B6" s="403" t="s">
        <v>484</v>
      </c>
      <c r="C6" s="405" t="s">
        <v>755</v>
      </c>
      <c r="D6" s="400"/>
      <c r="E6" s="400" t="s">
        <v>740</v>
      </c>
      <c r="F6" s="401"/>
    </row>
    <row r="7" spans="2:6" ht="33.75" x14ac:dyDescent="0.25">
      <c r="B7" s="403" t="s">
        <v>516</v>
      </c>
      <c r="C7" s="405" t="s">
        <v>691</v>
      </c>
      <c r="D7" s="400"/>
      <c r="E7" s="400"/>
      <c r="F7" s="401"/>
    </row>
    <row r="8" spans="2:6" ht="56.25" x14ac:dyDescent="0.25">
      <c r="B8" s="403" t="s">
        <v>462</v>
      </c>
      <c r="C8" s="404" t="s">
        <v>728</v>
      </c>
      <c r="D8" s="400" t="s">
        <v>729</v>
      </c>
      <c r="E8" s="400" t="s">
        <v>731</v>
      </c>
      <c r="F8" s="401"/>
    </row>
    <row r="9" spans="2:6" ht="33.75" x14ac:dyDescent="0.25">
      <c r="B9" s="403" t="s">
        <v>518</v>
      </c>
      <c r="C9" s="405" t="s">
        <v>708</v>
      </c>
      <c r="D9" s="400" t="s">
        <v>729</v>
      </c>
      <c r="E9" s="400" t="s">
        <v>730</v>
      </c>
      <c r="F9" s="401" t="s">
        <v>754</v>
      </c>
    </row>
    <row r="10" spans="2:6" ht="33.75" x14ac:dyDescent="0.25">
      <c r="B10" s="403" t="s">
        <v>519</v>
      </c>
      <c r="C10" s="405" t="s">
        <v>693</v>
      </c>
      <c r="D10" s="400"/>
      <c r="E10" s="400"/>
      <c r="F10" s="401"/>
    </row>
    <row r="11" spans="2:6" x14ac:dyDescent="0.25">
      <c r="B11" s="406"/>
      <c r="C11" s="407"/>
      <c r="D11" s="407"/>
      <c r="E11" s="407"/>
      <c r="F11" s="408"/>
    </row>
    <row r="12" spans="2:6" ht="101.25" x14ac:dyDescent="0.25">
      <c r="B12" s="403" t="s">
        <v>547</v>
      </c>
      <c r="C12" s="409" t="s">
        <v>712</v>
      </c>
      <c r="D12" s="400" t="s">
        <v>732</v>
      </c>
      <c r="E12" s="400" t="s">
        <v>733</v>
      </c>
      <c r="F12" s="401"/>
    </row>
    <row r="13" spans="2:6" ht="67.5" x14ac:dyDescent="0.25">
      <c r="B13" s="403" t="s">
        <v>550</v>
      </c>
      <c r="C13" s="410" t="s">
        <v>704</v>
      </c>
      <c r="D13" s="400" t="s">
        <v>734</v>
      </c>
      <c r="E13" s="400" t="s">
        <v>735</v>
      </c>
      <c r="F13" s="401"/>
    </row>
    <row r="14" spans="2:6" ht="45" x14ac:dyDescent="0.25">
      <c r="B14" s="411" t="s">
        <v>553</v>
      </c>
      <c r="C14" s="404" t="s">
        <v>700</v>
      </c>
      <c r="D14" s="400" t="s">
        <v>729</v>
      </c>
      <c r="E14" s="400" t="s">
        <v>736</v>
      </c>
      <c r="F14" s="401" t="s">
        <v>753</v>
      </c>
    </row>
    <row r="15" spans="2:6" ht="22.5" x14ac:dyDescent="0.25">
      <c r="B15" s="403" t="s">
        <v>514</v>
      </c>
      <c r="C15" s="405" t="s">
        <v>738</v>
      </c>
      <c r="D15" s="400" t="s">
        <v>729</v>
      </c>
      <c r="E15" s="400" t="s">
        <v>737</v>
      </c>
      <c r="F15" s="401" t="s">
        <v>752</v>
      </c>
    </row>
    <row r="16" spans="2:6" x14ac:dyDescent="0.25">
      <c r="B16" s="412"/>
      <c r="C16" s="413"/>
      <c r="D16" s="400"/>
      <c r="E16" s="400"/>
      <c r="F16" s="401"/>
    </row>
    <row r="17" spans="2:6" ht="45" x14ac:dyDescent="0.25">
      <c r="B17" s="414" t="s">
        <v>57</v>
      </c>
      <c r="C17" s="405" t="s">
        <v>739</v>
      </c>
      <c r="D17" s="400"/>
      <c r="E17" s="400"/>
      <c r="F17" s="401"/>
    </row>
    <row r="18" spans="2:6" ht="22.5" x14ac:dyDescent="0.25">
      <c r="B18" s="403" t="s">
        <v>542</v>
      </c>
      <c r="C18" s="405" t="s">
        <v>673</v>
      </c>
      <c r="D18" s="400"/>
      <c r="E18" s="400"/>
      <c r="F18" s="40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enableFormatConditionsCalculation="0"/>
  <dimension ref="A1:F46"/>
  <sheetViews>
    <sheetView topLeftCell="A7" workbookViewId="0">
      <selection activeCell="G27" sqref="G27"/>
    </sheetView>
  </sheetViews>
  <sheetFormatPr baseColWidth="10" defaultColWidth="11.42578125" defaultRowHeight="15" x14ac:dyDescent="0.25"/>
  <cols>
    <col min="1" max="1" width="7.28515625" style="74" customWidth="1"/>
    <col min="2" max="2" width="78.42578125" style="73" customWidth="1"/>
    <col min="3" max="3" width="13.140625" style="73" customWidth="1"/>
    <col min="4" max="16384" width="11.42578125" style="73"/>
  </cols>
  <sheetData>
    <row r="1" spans="1:4" ht="46.5" customHeight="1" x14ac:dyDescent="0.25">
      <c r="A1" s="290" t="s">
        <v>65</v>
      </c>
      <c r="B1" s="291"/>
      <c r="C1" s="291"/>
    </row>
    <row r="2" spans="1:4" ht="24" customHeight="1" thickBot="1" x14ac:dyDescent="0.3">
      <c r="A2" s="289" t="s">
        <v>64</v>
      </c>
      <c r="B2" s="289"/>
      <c r="C2" s="289"/>
    </row>
    <row r="3" spans="1:4" ht="9.75" customHeight="1" thickTop="1" x14ac:dyDescent="0.25"/>
    <row r="4" spans="1:4" ht="21" customHeight="1" x14ac:dyDescent="0.25">
      <c r="A4" s="294" t="str">
        <f>'Resumen EVALUACIÓN'!C4</f>
        <v>Centro Geriátrico Borja</v>
      </c>
      <c r="B4" s="294"/>
      <c r="C4" s="294"/>
    </row>
    <row r="5" spans="1:4" ht="9.75" customHeight="1" x14ac:dyDescent="0.25"/>
    <row r="6" spans="1:4" ht="24.95" customHeight="1" x14ac:dyDescent="0.25">
      <c r="A6" s="295" t="s">
        <v>62</v>
      </c>
      <c r="B6" s="295"/>
      <c r="C6" s="75">
        <f>C8+C21+C27</f>
        <v>1</v>
      </c>
      <c r="D6" s="75">
        <f>D8+D21+D27+D36</f>
        <v>1</v>
      </c>
    </row>
    <row r="8" spans="1:4" ht="24.95" customHeight="1" x14ac:dyDescent="0.25">
      <c r="A8" s="76" t="s">
        <v>597</v>
      </c>
      <c r="B8" s="77" t="s">
        <v>27</v>
      </c>
      <c r="C8" s="3">
        <v>0.2</v>
      </c>
      <c r="D8" s="3">
        <v>0.2</v>
      </c>
    </row>
    <row r="9" spans="1:4" ht="21.95" customHeight="1" x14ac:dyDescent="0.25">
      <c r="A9" s="78" t="s">
        <v>45</v>
      </c>
      <c r="B9" s="79" t="s">
        <v>26</v>
      </c>
      <c r="C9" s="72">
        <v>0.2</v>
      </c>
    </row>
    <row r="10" spans="1:4" ht="21.95" customHeight="1" x14ac:dyDescent="0.25">
      <c r="A10" s="78" t="s">
        <v>46</v>
      </c>
      <c r="B10" s="79" t="s">
        <v>17</v>
      </c>
      <c r="C10" s="72">
        <v>0.2</v>
      </c>
    </row>
    <row r="11" spans="1:4" ht="21.95" customHeight="1" x14ac:dyDescent="0.25">
      <c r="A11" s="78" t="s">
        <v>47</v>
      </c>
      <c r="B11" s="79" t="s">
        <v>29</v>
      </c>
      <c r="C11" s="72">
        <v>0.3</v>
      </c>
    </row>
    <row r="12" spans="1:4" ht="21.95" customHeight="1" x14ac:dyDescent="0.25">
      <c r="A12" s="78" t="s">
        <v>48</v>
      </c>
      <c r="B12" s="79" t="s">
        <v>34</v>
      </c>
      <c r="C12" s="72">
        <v>0.2</v>
      </c>
    </row>
    <row r="13" spans="1:4" ht="21.95" customHeight="1" x14ac:dyDescent="0.25">
      <c r="A13" s="78" t="s">
        <v>49</v>
      </c>
      <c r="B13" s="79" t="s">
        <v>35</v>
      </c>
      <c r="C13" s="72">
        <v>0.1</v>
      </c>
    </row>
    <row r="14" spans="1:4" x14ac:dyDescent="0.25">
      <c r="C14" s="80">
        <f>SUM(C9:C13)</f>
        <v>0.99999999999999989</v>
      </c>
    </row>
    <row r="15" spans="1:4" x14ac:dyDescent="0.25">
      <c r="C15" s="80"/>
    </row>
    <row r="16" spans="1:4" ht="15.75" x14ac:dyDescent="0.25">
      <c r="A16" s="76" t="s">
        <v>597</v>
      </c>
      <c r="B16" s="77" t="s">
        <v>665</v>
      </c>
      <c r="C16" s="3">
        <v>0.2</v>
      </c>
    </row>
    <row r="17" spans="1:6" x14ac:dyDescent="0.25">
      <c r="A17" s="78" t="s">
        <v>667</v>
      </c>
      <c r="B17" s="79" t="s">
        <v>662</v>
      </c>
      <c r="C17" s="72">
        <v>0.5</v>
      </c>
      <c r="F17" s="73">
        <v>30</v>
      </c>
    </row>
    <row r="18" spans="1:6" x14ac:dyDescent="0.25">
      <c r="A18" s="78" t="s">
        <v>666</v>
      </c>
      <c r="B18" s="79" t="s">
        <v>664</v>
      </c>
      <c r="C18" s="72">
        <v>0.25</v>
      </c>
      <c r="F18" s="73">
        <v>15</v>
      </c>
    </row>
    <row r="19" spans="1:6" x14ac:dyDescent="0.25">
      <c r="A19" s="78" t="s">
        <v>668</v>
      </c>
      <c r="B19" s="79" t="s">
        <v>658</v>
      </c>
      <c r="C19" s="72">
        <v>0.25</v>
      </c>
      <c r="F19" s="73">
        <v>15</v>
      </c>
    </row>
    <row r="20" spans="1:6" ht="9.9499999999999993" customHeight="1" x14ac:dyDescent="0.25">
      <c r="C20" s="81"/>
    </row>
    <row r="21" spans="1:6" ht="24.95" customHeight="1" x14ac:dyDescent="0.25">
      <c r="A21" s="76" t="s">
        <v>598</v>
      </c>
      <c r="B21" s="77" t="s">
        <v>53</v>
      </c>
      <c r="C21" s="3">
        <v>0.2</v>
      </c>
      <c r="D21" s="3">
        <v>0.2</v>
      </c>
    </row>
    <row r="22" spans="1:6" ht="21.95" customHeight="1" x14ac:dyDescent="0.25">
      <c r="A22" s="78" t="s">
        <v>54</v>
      </c>
      <c r="B22" s="79" t="s">
        <v>50</v>
      </c>
      <c r="C22" s="72">
        <v>0.1</v>
      </c>
    </row>
    <row r="23" spans="1:6" ht="21.95" customHeight="1" x14ac:dyDescent="0.25">
      <c r="A23" s="78" t="s">
        <v>55</v>
      </c>
      <c r="B23" s="79" t="s">
        <v>51</v>
      </c>
      <c r="C23" s="72">
        <v>0.2</v>
      </c>
    </row>
    <row r="24" spans="1:6" ht="21.95" customHeight="1" x14ac:dyDescent="0.25">
      <c r="A24" s="78" t="s">
        <v>56</v>
      </c>
      <c r="B24" s="79" t="s">
        <v>52</v>
      </c>
      <c r="C24" s="72">
        <v>0.7</v>
      </c>
    </row>
    <row r="25" spans="1:6" x14ac:dyDescent="0.25">
      <c r="C25" s="80">
        <f>SUM(C22:C24)</f>
        <v>1</v>
      </c>
    </row>
    <row r="26" spans="1:6" ht="9.9499999999999993" customHeight="1" x14ac:dyDescent="0.25"/>
    <row r="27" spans="1:6" ht="24.95" customHeight="1" x14ac:dyDescent="0.25">
      <c r="A27" s="76" t="s">
        <v>599</v>
      </c>
      <c r="B27" s="77" t="s">
        <v>61</v>
      </c>
      <c r="C27" s="3">
        <v>0.6</v>
      </c>
      <c r="D27" s="3">
        <v>0.55000000000000004</v>
      </c>
    </row>
    <row r="28" spans="1:6" ht="21.95" customHeight="1" x14ac:dyDescent="0.25">
      <c r="A28" s="78" t="s">
        <v>74</v>
      </c>
      <c r="B28" s="79" t="s">
        <v>68</v>
      </c>
      <c r="C28" s="72">
        <v>0.05</v>
      </c>
    </row>
    <row r="29" spans="1:6" ht="21.95" customHeight="1" x14ac:dyDescent="0.25">
      <c r="A29" s="78" t="s">
        <v>101</v>
      </c>
      <c r="B29" s="79" t="s">
        <v>81</v>
      </c>
      <c r="C29" s="72">
        <v>0.1</v>
      </c>
    </row>
    <row r="30" spans="1:6" ht="21.95" customHeight="1" x14ac:dyDescent="0.25">
      <c r="A30" s="78" t="s">
        <v>75</v>
      </c>
      <c r="B30" s="79" t="s">
        <v>69</v>
      </c>
      <c r="C30" s="72">
        <v>0.15</v>
      </c>
    </row>
    <row r="31" spans="1:6" ht="21.95" customHeight="1" x14ac:dyDescent="0.25">
      <c r="A31" s="78" t="s">
        <v>76</v>
      </c>
      <c r="B31" s="79" t="s">
        <v>70</v>
      </c>
      <c r="C31" s="72">
        <v>0.2</v>
      </c>
    </row>
    <row r="32" spans="1:6" ht="21.95" customHeight="1" x14ac:dyDescent="0.25">
      <c r="A32" s="78" t="s">
        <v>77</v>
      </c>
      <c r="B32" s="79" t="s">
        <v>71</v>
      </c>
      <c r="C32" s="72">
        <v>0.2</v>
      </c>
    </row>
    <row r="33" spans="1:4" ht="21.95" customHeight="1" x14ac:dyDescent="0.25">
      <c r="A33" s="78" t="s">
        <v>78</v>
      </c>
      <c r="B33" s="79" t="s">
        <v>72</v>
      </c>
      <c r="C33" s="72">
        <v>0.3</v>
      </c>
    </row>
    <row r="34" spans="1:4" x14ac:dyDescent="0.25">
      <c r="C34" s="80">
        <f>SUM(C28:C33)</f>
        <v>1</v>
      </c>
    </row>
    <row r="35" spans="1:4" ht="9.9499999999999993" customHeight="1" x14ac:dyDescent="0.25"/>
    <row r="36" spans="1:4" ht="24.95" customHeight="1" x14ac:dyDescent="0.25">
      <c r="A36" s="76" t="s">
        <v>600</v>
      </c>
      <c r="B36" s="77" t="s">
        <v>596</v>
      </c>
      <c r="C36" s="77"/>
      <c r="D36" s="3">
        <v>0.05</v>
      </c>
    </row>
    <row r="37" spans="1:4" x14ac:dyDescent="0.25">
      <c r="C37" s="80"/>
    </row>
    <row r="39" spans="1:4" s="84" customFormat="1" ht="30" customHeight="1" x14ac:dyDescent="0.25">
      <c r="A39" s="82"/>
      <c r="B39" s="83" t="s">
        <v>113</v>
      </c>
      <c r="C39" s="4" t="s">
        <v>103</v>
      </c>
    </row>
    <row r="40" spans="1:4" s="84" customFormat="1" ht="30" customHeight="1" x14ac:dyDescent="0.25">
      <c r="A40" s="82"/>
      <c r="B40" s="85" t="s">
        <v>102</v>
      </c>
      <c r="C40" s="5" t="s">
        <v>114</v>
      </c>
    </row>
    <row r="42" spans="1:4" x14ac:dyDescent="0.25">
      <c r="B42" s="292" t="s">
        <v>63</v>
      </c>
      <c r="C42" s="293"/>
    </row>
    <row r="43" spans="1:4" x14ac:dyDescent="0.25">
      <c r="B43" s="287" t="s">
        <v>469</v>
      </c>
      <c r="C43" s="288"/>
    </row>
    <row r="44" spans="1:4" x14ac:dyDescent="0.25">
      <c r="B44" s="287" t="s">
        <v>470</v>
      </c>
      <c r="C44" s="288"/>
    </row>
    <row r="45" spans="1:4" x14ac:dyDescent="0.25">
      <c r="B45" s="287" t="s">
        <v>471</v>
      </c>
      <c r="C45" s="288"/>
    </row>
    <row r="46" spans="1:4" x14ac:dyDescent="0.25">
      <c r="B46" s="287" t="s">
        <v>472</v>
      </c>
      <c r="C46" s="288"/>
    </row>
  </sheetData>
  <mergeCells count="9">
    <mergeCell ref="B46:C46"/>
    <mergeCell ref="B45:C45"/>
    <mergeCell ref="A2:C2"/>
    <mergeCell ref="A1:C1"/>
    <mergeCell ref="B42:C42"/>
    <mergeCell ref="B43:C43"/>
    <mergeCell ref="B44:C44"/>
    <mergeCell ref="A4:C4"/>
    <mergeCell ref="A6:B6"/>
  </mergeCells>
  <phoneticPr fontId="3" type="noConversion"/>
  <printOptions horizontalCentered="1"/>
  <pageMargins left="0.19685039370078741" right="0.19685039370078741" top="0.19685039370078741" bottom="0.19685039370078741" header="0" footer="0"/>
  <pageSetup paperSize="9" orientation="portrait"/>
  <headerFooter>
    <oddFooter>&amp;R&amp;8Cuestionario Evaluación SCL 2014 - Rev.01</oddFooter>
  </headerFooter>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enableFormatConditionsCalculation="0"/>
  <dimension ref="A1:P73"/>
  <sheetViews>
    <sheetView showGridLines="0" zoomScale="115" zoomScaleNormal="115" zoomScalePageLayoutView="115" workbookViewId="0">
      <selection activeCell="O10" sqref="O10"/>
    </sheetView>
  </sheetViews>
  <sheetFormatPr baseColWidth="10" defaultColWidth="11" defaultRowHeight="11.25" x14ac:dyDescent="0.25"/>
  <cols>
    <col min="1" max="1" width="8.28515625" style="55" customWidth="1"/>
    <col min="2" max="2" width="4.42578125" style="55" customWidth="1"/>
    <col min="3" max="3" width="30.85546875" style="55" customWidth="1"/>
    <col min="4" max="5" width="7.42578125" style="55" customWidth="1"/>
    <col min="6" max="6" width="8.28515625" style="55" customWidth="1"/>
    <col min="7" max="8" width="10.7109375" style="55" customWidth="1"/>
    <col min="9" max="9" width="9.28515625" style="55" customWidth="1"/>
    <col min="10" max="10" width="6.28515625" style="55" customWidth="1"/>
    <col min="11" max="11" width="2.7109375" style="55" customWidth="1"/>
    <col min="12" max="12" width="19" style="165" customWidth="1"/>
    <col min="13" max="13" width="7.140625" style="165" customWidth="1"/>
    <col min="14" max="16" width="11" style="165"/>
    <col min="17" max="16384" width="11" style="55"/>
  </cols>
  <sheetData>
    <row r="1" spans="1:16" ht="24.95" customHeight="1" x14ac:dyDescent="0.3">
      <c r="A1" s="335" t="s">
        <v>20</v>
      </c>
      <c r="B1" s="336"/>
      <c r="C1" s="336"/>
      <c r="D1" s="336"/>
      <c r="E1" s="336"/>
      <c r="F1" s="336"/>
      <c r="G1" s="336"/>
      <c r="H1" s="336"/>
      <c r="I1" s="336"/>
      <c r="J1" s="336"/>
    </row>
    <row r="2" spans="1:16" ht="24.95" customHeight="1" x14ac:dyDescent="0.25">
      <c r="A2" s="337" t="s">
        <v>18</v>
      </c>
      <c r="B2" s="338"/>
      <c r="C2" s="338"/>
      <c r="D2" s="338"/>
      <c r="E2" s="338"/>
      <c r="F2" s="338"/>
      <c r="G2" s="338"/>
      <c r="H2" s="338"/>
      <c r="I2" s="338"/>
      <c r="J2" s="338"/>
    </row>
    <row r="3" spans="1:16" ht="8.1" customHeight="1" thickBot="1" x14ac:dyDescent="0.3">
      <c r="A3" s="86"/>
      <c r="B3" s="343"/>
      <c r="C3" s="343"/>
      <c r="D3" s="343"/>
      <c r="E3" s="343"/>
    </row>
    <row r="4" spans="1:16" s="88" customFormat="1" ht="20.25" customHeight="1" x14ac:dyDescent="0.25">
      <c r="A4" s="344" t="s">
        <v>21</v>
      </c>
      <c r="B4" s="345"/>
      <c r="C4" s="348" t="s">
        <v>741</v>
      </c>
      <c r="D4" s="349"/>
      <c r="E4" s="349"/>
      <c r="F4" s="349"/>
      <c r="G4" s="349"/>
      <c r="H4" s="349"/>
      <c r="I4" s="349"/>
      <c r="J4" s="350"/>
      <c r="L4" s="166"/>
      <c r="M4" s="167"/>
      <c r="N4" s="167"/>
      <c r="O4" s="167"/>
      <c r="P4" s="167"/>
    </row>
    <row r="5" spans="1:16" s="88" customFormat="1" ht="20.25" customHeight="1" x14ac:dyDescent="0.25">
      <c r="A5" s="344" t="s">
        <v>23</v>
      </c>
      <c r="B5" s="345"/>
      <c r="C5" s="351" t="s">
        <v>742</v>
      </c>
      <c r="D5" s="352"/>
      <c r="E5" s="352"/>
      <c r="F5" s="352"/>
      <c r="G5" s="352"/>
      <c r="H5" s="352"/>
      <c r="I5" s="352"/>
      <c r="J5" s="353"/>
      <c r="L5" s="167"/>
      <c r="M5" s="167"/>
      <c r="N5" s="167"/>
      <c r="O5" s="167"/>
      <c r="P5" s="167"/>
    </row>
    <row r="6" spans="1:16" s="88" customFormat="1" ht="20.25" customHeight="1" x14ac:dyDescent="0.25">
      <c r="A6" s="344" t="s">
        <v>22</v>
      </c>
      <c r="B6" s="345"/>
      <c r="C6" s="351" t="s">
        <v>748</v>
      </c>
      <c r="D6" s="352"/>
      <c r="E6" s="352"/>
      <c r="F6" s="352"/>
      <c r="G6" s="352"/>
      <c r="H6" s="352"/>
      <c r="I6" s="352"/>
      <c r="J6" s="353"/>
      <c r="L6" s="167"/>
      <c r="M6" s="167"/>
      <c r="N6" s="167"/>
      <c r="O6" s="167"/>
      <c r="P6" s="167"/>
    </row>
    <row r="7" spans="1:16" s="88" customFormat="1" ht="38.25" customHeight="1" thickBot="1" x14ac:dyDescent="0.3">
      <c r="A7" s="346" t="s">
        <v>564</v>
      </c>
      <c r="B7" s="347"/>
      <c r="C7" s="354" t="s">
        <v>743</v>
      </c>
      <c r="D7" s="355"/>
      <c r="E7" s="355"/>
      <c r="F7" s="355"/>
      <c r="G7" s="355"/>
      <c r="H7" s="355"/>
      <c r="I7" s="355"/>
      <c r="J7" s="356"/>
      <c r="L7" s="167"/>
      <c r="M7" s="167"/>
      <c r="N7" s="167"/>
      <c r="O7" s="167"/>
      <c r="P7" s="167"/>
    </row>
    <row r="8" spans="1:16" s="88" customFormat="1" ht="20.25" customHeight="1" thickBot="1" x14ac:dyDescent="0.3">
      <c r="A8" s="344" t="s">
        <v>3</v>
      </c>
      <c r="B8" s="345"/>
      <c r="C8" s="357" t="s">
        <v>744</v>
      </c>
      <c r="D8" s="358"/>
      <c r="E8" s="232" t="s">
        <v>24</v>
      </c>
      <c r="F8" s="361" t="s">
        <v>745</v>
      </c>
      <c r="G8" s="362"/>
      <c r="H8" s="362"/>
      <c r="I8" s="362"/>
      <c r="J8" s="358"/>
      <c r="L8" s="167"/>
      <c r="M8" s="168"/>
      <c r="N8" s="167"/>
      <c r="O8" s="167"/>
      <c r="P8" s="167"/>
    </row>
    <row r="9" spans="1:16" ht="8.1" customHeight="1" x14ac:dyDescent="0.25">
      <c r="A9" s="86"/>
      <c r="B9" s="87"/>
      <c r="C9" s="87"/>
      <c r="D9" s="87"/>
      <c r="E9" s="87"/>
    </row>
    <row r="10" spans="1:16" ht="35.25" customHeight="1" thickBot="1" x14ac:dyDescent="0.3">
      <c r="A10" s="182" t="s">
        <v>16</v>
      </c>
      <c r="B10" s="359" t="s">
        <v>0</v>
      </c>
      <c r="C10" s="360"/>
      <c r="D10" s="163" t="s">
        <v>606</v>
      </c>
      <c r="E10" s="164" t="s">
        <v>607</v>
      </c>
      <c r="L10" s="169"/>
      <c r="M10" s="169"/>
    </row>
    <row r="11" spans="1:16" ht="23.1" customHeight="1" x14ac:dyDescent="0.25">
      <c r="A11" s="339" t="str">
        <f>ESTRATÉGICOS!A1</f>
        <v>PROCESOS ESTRATÉGICOS</v>
      </c>
      <c r="B11" s="106" t="s">
        <v>45</v>
      </c>
      <c r="C11" s="257" t="str">
        <f>ESTRATÉGICOS!D54</f>
        <v>MANUAL DE CALIDAD</v>
      </c>
      <c r="D11" s="91">
        <f>ESTRATÉGICOS!G54</f>
        <v>96</v>
      </c>
      <c r="E11" s="311">
        <f>ESTRATÉGICOS!G59</f>
        <v>96</v>
      </c>
      <c r="L11" s="169" t="s">
        <v>603</v>
      </c>
      <c r="M11" s="170">
        <f>E11</f>
        <v>96</v>
      </c>
    </row>
    <row r="12" spans="1:16" ht="23.1" customHeight="1" x14ac:dyDescent="0.25">
      <c r="A12" s="340"/>
      <c r="B12" s="104" t="s">
        <v>46</v>
      </c>
      <c r="C12" s="256" t="str">
        <f>ESTRATÉGICOS!D55</f>
        <v>SATISFACCIÓN</v>
      </c>
      <c r="D12" s="89">
        <f>ESTRATÉGICOS!G55</f>
        <v>100</v>
      </c>
      <c r="E12" s="312"/>
      <c r="L12" s="169" t="s">
        <v>604</v>
      </c>
      <c r="M12" s="170">
        <f>E16</f>
        <v>96</v>
      </c>
    </row>
    <row r="13" spans="1:16" ht="23.1" customHeight="1" x14ac:dyDescent="0.25">
      <c r="A13" s="340"/>
      <c r="B13" s="104" t="s">
        <v>47</v>
      </c>
      <c r="C13" s="256" t="str">
        <f>ESTRATÉGICOS!D56</f>
        <v>RECURSOS HUMANOS</v>
      </c>
      <c r="D13" s="89">
        <f>ESTRATÉGICOS!G56</f>
        <v>106</v>
      </c>
      <c r="E13" s="312"/>
      <c r="L13" s="169" t="s">
        <v>605</v>
      </c>
      <c r="M13" s="170">
        <f>E23</f>
        <v>94.732394366197184</v>
      </c>
    </row>
    <row r="14" spans="1:16" ht="23.1" customHeight="1" x14ac:dyDescent="0.25">
      <c r="A14" s="340"/>
      <c r="B14" s="104" t="s">
        <v>48</v>
      </c>
      <c r="C14" s="256" t="str">
        <f>ESTRATÉGICOS!D57</f>
        <v>NO CONFORMIDADES, ACCIONES CORRECTIVAS Y PREVENTIVAS</v>
      </c>
      <c r="D14" s="89">
        <f>ESTRATÉGICOS!G57</f>
        <v>87.5</v>
      </c>
      <c r="E14" s="312"/>
      <c r="L14" s="169" t="s">
        <v>596</v>
      </c>
      <c r="M14" s="170">
        <f>E45</f>
        <v>83.07692307692308</v>
      </c>
    </row>
    <row r="15" spans="1:16" ht="23.1" customHeight="1" thickBot="1" x14ac:dyDescent="0.3">
      <c r="A15" s="341"/>
      <c r="B15" s="105" t="s">
        <v>49</v>
      </c>
      <c r="C15" s="258" t="str">
        <f>ESTRATÉGICOS!D58</f>
        <v>AUDITORÍA INTERNA</v>
      </c>
      <c r="D15" s="90">
        <f>ESTRATÉGICOS!G58</f>
        <v>75</v>
      </c>
      <c r="E15" s="342"/>
    </row>
    <row r="16" spans="1:16" ht="23.1" customHeight="1" x14ac:dyDescent="0.25">
      <c r="A16" s="300" t="str">
        <f>APOYO!A2</f>
        <v>PROCESOS DE APOYO</v>
      </c>
      <c r="B16" s="106" t="s">
        <v>54</v>
      </c>
      <c r="C16" s="257" t="str">
        <f>APOYO!D48</f>
        <v>GESTIÓN DOCUMENTAL</v>
      </c>
      <c r="D16" s="91">
        <f>APOYO!G48</f>
        <v>100</v>
      </c>
      <c r="E16" s="312">
        <f>APOYO!G55</f>
        <v>96</v>
      </c>
    </row>
    <row r="17" spans="1:10" ht="23.1" customHeight="1" x14ac:dyDescent="0.25">
      <c r="A17" s="301"/>
      <c r="B17" s="104" t="s">
        <v>55</v>
      </c>
      <c r="C17" s="256" t="str">
        <f>APOYO!D49</f>
        <v>GESTIÓN DE COMPRAS Y CONTRATACIÓN DE SERVICIOS</v>
      </c>
      <c r="D17" s="89">
        <f>APOYO!G49</f>
        <v>80</v>
      </c>
      <c r="E17" s="312"/>
    </row>
    <row r="18" spans="1:10" ht="23.1" customHeight="1" x14ac:dyDescent="0.25">
      <c r="A18" s="301"/>
      <c r="B18" s="230" t="s">
        <v>56</v>
      </c>
      <c r="C18" s="259" t="str">
        <f>APOYO!D50</f>
        <v>SERVICIOS GENERALES</v>
      </c>
      <c r="D18" s="231">
        <f>APOYO!G50</f>
        <v>100</v>
      </c>
      <c r="E18" s="313"/>
      <c r="J18" s="55" t="s">
        <v>433</v>
      </c>
    </row>
    <row r="19" spans="1:10" ht="23.1" customHeight="1" x14ac:dyDescent="0.25">
      <c r="A19" s="301"/>
      <c r="B19" s="265" t="s">
        <v>630</v>
      </c>
      <c r="C19" s="266" t="s">
        <v>629</v>
      </c>
      <c r="D19" s="263">
        <f>APOYO!G51</f>
        <v>100</v>
      </c>
      <c r="E19" s="263">
        <f>APOYO!G56</f>
        <v>96</v>
      </c>
    </row>
    <row r="20" spans="1:10" ht="14.1" customHeight="1" x14ac:dyDescent="0.25">
      <c r="A20" s="301"/>
      <c r="B20" s="104" t="s">
        <v>625</v>
      </c>
      <c r="C20" s="229" t="s">
        <v>508</v>
      </c>
      <c r="D20" s="141">
        <f>APOYO!G52</f>
        <v>100</v>
      </c>
      <c r="E20" s="94"/>
    </row>
    <row r="21" spans="1:10" ht="14.1" customHeight="1" x14ac:dyDescent="0.25">
      <c r="A21" s="301"/>
      <c r="B21" s="267" t="s">
        <v>626</v>
      </c>
      <c r="C21" s="268" t="s">
        <v>511</v>
      </c>
      <c r="D21" s="269">
        <f>APOYO!G53</f>
        <v>100</v>
      </c>
      <c r="E21" s="94"/>
    </row>
    <row r="22" spans="1:10" ht="14.1" customHeight="1" thickBot="1" x14ac:dyDescent="0.3">
      <c r="A22" s="302"/>
      <c r="B22" s="260" t="s">
        <v>626</v>
      </c>
      <c r="C22" s="261" t="s">
        <v>510</v>
      </c>
      <c r="D22" s="264">
        <f>APOYO!G54</f>
        <v>100</v>
      </c>
      <c r="E22" s="94"/>
    </row>
    <row r="23" spans="1:10" ht="23.1" customHeight="1" x14ac:dyDescent="0.25">
      <c r="A23" s="325" t="str">
        <f>ESENCIALES!A2</f>
        <v>PROCESOS ESENCIALES</v>
      </c>
      <c r="B23" s="161" t="s">
        <v>74</v>
      </c>
      <c r="C23" s="256" t="str">
        <f>ESENCIALES!A5</f>
        <v>TABLÓN DE ANUNCIOS</v>
      </c>
      <c r="D23" s="162">
        <f>ESENCIALES!G125</f>
        <v>100</v>
      </c>
      <c r="E23" s="311">
        <f>ESENCIALES!G147</f>
        <v>94.732394366197184</v>
      </c>
    </row>
    <row r="24" spans="1:10" ht="23.1" customHeight="1" x14ac:dyDescent="0.25">
      <c r="A24" s="325"/>
      <c r="B24" s="104" t="s">
        <v>101</v>
      </c>
      <c r="C24" s="256" t="str">
        <f>ESENCIALES!A6</f>
        <v>DOCUMENTACIÓN EXIGIBLE A LOS CENTROS</v>
      </c>
      <c r="D24" s="89">
        <f>ESENCIALES!G126</f>
        <v>80</v>
      </c>
      <c r="E24" s="312"/>
    </row>
    <row r="25" spans="1:10" ht="23.1" customHeight="1" x14ac:dyDescent="0.25">
      <c r="A25" s="325"/>
      <c r="B25" s="104" t="s">
        <v>75</v>
      </c>
      <c r="C25" s="256" t="str">
        <f>ESENCIALES!A16</f>
        <v>EXPEDIENTE USUARIOS</v>
      </c>
      <c r="D25" s="89">
        <f>ESENCIALES!G127</f>
        <v>100</v>
      </c>
      <c r="E25" s="312"/>
    </row>
    <row r="26" spans="1:10" ht="23.1" customHeight="1" x14ac:dyDescent="0.25">
      <c r="A26" s="325"/>
      <c r="B26" s="104" t="s">
        <v>76</v>
      </c>
      <c r="C26" s="256" t="str">
        <f>ESENCIALES!A18</f>
        <v>HISTORIA SOCIOSANITARIA</v>
      </c>
      <c r="D26" s="89">
        <f>ESENCIALES!G128</f>
        <v>100</v>
      </c>
      <c r="E26" s="312"/>
    </row>
    <row r="27" spans="1:10" ht="23.1" customHeight="1" x14ac:dyDescent="0.25">
      <c r="A27" s="325"/>
      <c r="B27" s="104" t="s">
        <v>77</v>
      </c>
      <c r="C27" s="256" t="str">
        <f>ESENCIALES!A24</f>
        <v>PROGRAMAS</v>
      </c>
      <c r="D27" s="89">
        <f>ESENCIALES!G129</f>
        <v>90</v>
      </c>
      <c r="E27" s="312"/>
    </row>
    <row r="28" spans="1:10" ht="23.1" customHeight="1" x14ac:dyDescent="0.25">
      <c r="A28" s="325"/>
      <c r="B28" s="230" t="s">
        <v>78</v>
      </c>
      <c r="C28" s="259" t="str">
        <f>ESENCIALES!A44</f>
        <v>PROTOCOLOS</v>
      </c>
      <c r="D28" s="231">
        <f>ESENCIALES!G130</f>
        <v>95.774647887323937</v>
      </c>
      <c r="E28" s="313"/>
    </row>
    <row r="29" spans="1:10" ht="14.1" customHeight="1" x14ac:dyDescent="0.25">
      <c r="A29" s="325"/>
      <c r="B29" s="92" t="s">
        <v>457</v>
      </c>
      <c r="C29" s="229" t="str">
        <f>ESENCIALES!D131</f>
        <v>Sugerencias y Reclamaciones</v>
      </c>
      <c r="D29" s="141">
        <f>ESENCIALES!G131</f>
        <v>100</v>
      </c>
      <c r="E29" s="94"/>
    </row>
    <row r="30" spans="1:10" ht="14.1" customHeight="1" x14ac:dyDescent="0.25">
      <c r="A30" s="325"/>
      <c r="B30" s="95" t="s">
        <v>456</v>
      </c>
      <c r="C30" s="229" t="str">
        <f>ESENCIALES!D132</f>
        <v>Medicación</v>
      </c>
      <c r="D30" s="93">
        <f>ESENCIALES!G132</f>
        <v>90.909090909090907</v>
      </c>
      <c r="E30" s="94"/>
    </row>
    <row r="31" spans="1:10" ht="14.1" customHeight="1" x14ac:dyDescent="0.25">
      <c r="A31" s="325"/>
      <c r="B31" s="95" t="s">
        <v>337</v>
      </c>
      <c r="C31" s="229" t="str">
        <f>ESENCIALES!D133</f>
        <v>Valoración Geriátrica Integral</v>
      </c>
      <c r="D31" s="93">
        <f>ESENCIALES!G133</f>
        <v>100</v>
      </c>
      <c r="E31" s="94"/>
    </row>
    <row r="32" spans="1:10" ht="14.1" customHeight="1" x14ac:dyDescent="0.25">
      <c r="A32" s="325"/>
      <c r="B32" s="95" t="s">
        <v>455</v>
      </c>
      <c r="C32" s="229" t="str">
        <f>ESENCIALES!D134</f>
        <v>Atención al Ingreso</v>
      </c>
      <c r="D32" s="93">
        <f>ESENCIALES!G134</f>
        <v>100</v>
      </c>
      <c r="E32" s="94"/>
    </row>
    <row r="33" spans="1:10" ht="14.1" customHeight="1" x14ac:dyDescent="0.25">
      <c r="A33" s="325"/>
      <c r="B33" s="95" t="s">
        <v>454</v>
      </c>
      <c r="C33" s="229" t="str">
        <f>ESENCIALES!D135</f>
        <v>Acogida e Integración</v>
      </c>
      <c r="D33" s="93">
        <f>ESENCIALES!G135</f>
        <v>100</v>
      </c>
      <c r="E33" s="94"/>
    </row>
    <row r="34" spans="1:10" ht="14.1" customHeight="1" x14ac:dyDescent="0.25">
      <c r="A34" s="325"/>
      <c r="B34" s="95" t="s">
        <v>453</v>
      </c>
      <c r="C34" s="229" t="str">
        <f>ESENCIALES!D136</f>
        <v>Gestión de la Inf., Confidencialidad e Intimidad</v>
      </c>
      <c r="D34" s="93">
        <f>ESENCIALES!G136</f>
        <v>33.333333333333329</v>
      </c>
      <c r="E34" s="94"/>
    </row>
    <row r="35" spans="1:10" ht="14.1" customHeight="1" x14ac:dyDescent="0.25">
      <c r="A35" s="325"/>
      <c r="B35" s="95" t="s">
        <v>343</v>
      </c>
      <c r="C35" s="229" t="str">
        <f>ESENCIALES!D137</f>
        <v>Caídas</v>
      </c>
      <c r="D35" s="93">
        <f>ESENCIALES!G137</f>
        <v>100</v>
      </c>
      <c r="E35" s="94"/>
    </row>
    <row r="36" spans="1:10" ht="14.1" customHeight="1" x14ac:dyDescent="0.25">
      <c r="A36" s="325"/>
      <c r="B36" s="95" t="s">
        <v>341</v>
      </c>
      <c r="C36" s="229" t="str">
        <f>ESENCIALES!D138</f>
        <v>Úlceras por Presión</v>
      </c>
      <c r="D36" s="93">
        <f>ESENCIALES!G138</f>
        <v>100</v>
      </c>
      <c r="E36" s="94"/>
    </row>
    <row r="37" spans="1:10" ht="14.1" customHeight="1" x14ac:dyDescent="0.25">
      <c r="A37" s="325"/>
      <c r="B37" s="95" t="s">
        <v>342</v>
      </c>
      <c r="C37" s="229" t="str">
        <f>ESENCIALES!D139</f>
        <v>Incontinencias</v>
      </c>
      <c r="D37" s="93">
        <f>ESENCIALES!G139</f>
        <v>100</v>
      </c>
      <c r="E37" s="94"/>
    </row>
    <row r="38" spans="1:10" ht="14.1" customHeight="1" x14ac:dyDescent="0.25">
      <c r="A38" s="325"/>
      <c r="B38" s="95" t="s">
        <v>452</v>
      </c>
      <c r="C38" s="229" t="str">
        <f>ESENCIALES!D140</f>
        <v>Restricciones Físicas de la Movilidad</v>
      </c>
      <c r="D38" s="93">
        <f>ESENCIALES!G140</f>
        <v>100</v>
      </c>
      <c r="E38" s="94"/>
    </row>
    <row r="39" spans="1:10" ht="14.1" customHeight="1" x14ac:dyDescent="0.25">
      <c r="A39" s="325"/>
      <c r="B39" s="95" t="s">
        <v>340</v>
      </c>
      <c r="C39" s="229" t="str">
        <f>ESENCIALES!D141</f>
        <v>Movilizaciones</v>
      </c>
      <c r="D39" s="93">
        <f>ESENCIALES!G141</f>
        <v>100</v>
      </c>
      <c r="E39" s="94"/>
    </row>
    <row r="40" spans="1:10" ht="14.1" customHeight="1" x14ac:dyDescent="0.25">
      <c r="A40" s="325"/>
      <c r="B40" s="96" t="s">
        <v>382</v>
      </c>
      <c r="C40" s="229" t="str">
        <f>ESENCIALES!D142</f>
        <v>Traslado y Acompañamiento</v>
      </c>
      <c r="D40" s="93">
        <f>ESENCIALES!G142</f>
        <v>100</v>
      </c>
      <c r="E40" s="94"/>
    </row>
    <row r="41" spans="1:10" ht="14.1" customHeight="1" x14ac:dyDescent="0.25">
      <c r="A41" s="325"/>
      <c r="B41" s="96" t="s">
        <v>338</v>
      </c>
      <c r="C41" s="229" t="str">
        <f>ESENCIALES!D143</f>
        <v>Higiene Personal, Aseo y Baños</v>
      </c>
      <c r="D41" s="93">
        <f>ESENCIALES!G143</f>
        <v>100</v>
      </c>
      <c r="E41" s="94"/>
    </row>
    <row r="42" spans="1:10" ht="14.1" customHeight="1" x14ac:dyDescent="0.25">
      <c r="A42" s="325"/>
      <c r="B42" s="96" t="s">
        <v>383</v>
      </c>
      <c r="C42" s="229" t="str">
        <f>ESENCIALES!D144</f>
        <v>Bajas de Usuarios</v>
      </c>
      <c r="D42" s="93">
        <f>ESENCIALES!G144</f>
        <v>100</v>
      </c>
      <c r="E42" s="94"/>
    </row>
    <row r="43" spans="1:10" ht="14.1" customHeight="1" x14ac:dyDescent="0.25">
      <c r="A43" s="325"/>
      <c r="B43" s="96" t="s">
        <v>339</v>
      </c>
      <c r="C43" s="229" t="str">
        <f>ESENCIALES!D145</f>
        <v>Nutrición</v>
      </c>
      <c r="D43" s="93">
        <f>ESENCIALES!G145</f>
        <v>100</v>
      </c>
      <c r="E43" s="94"/>
    </row>
    <row r="44" spans="1:10" ht="14.1" customHeight="1" thickBot="1" x14ac:dyDescent="0.3">
      <c r="A44" s="326"/>
      <c r="B44" s="249" t="s">
        <v>397</v>
      </c>
      <c r="C44" s="250" t="str">
        <f>ESENCIALES!D146</f>
        <v>Acomp.y atención durante el proceso de Óbito</v>
      </c>
      <c r="D44" s="251">
        <f>ESENCIALES!G146</f>
        <v>100</v>
      </c>
      <c r="E44" s="252"/>
      <c r="F44" s="36"/>
      <c r="G44" s="36"/>
      <c r="H44" s="36"/>
      <c r="I44" s="36"/>
      <c r="J44" s="36"/>
    </row>
    <row r="45" spans="1:10" ht="23.1" customHeight="1" thickBot="1" x14ac:dyDescent="0.3">
      <c r="A45" s="363" t="s">
        <v>565</v>
      </c>
      <c r="B45" s="364"/>
      <c r="C45" s="364"/>
      <c r="D45" s="365"/>
      <c r="E45" s="262">
        <f>INSTALACIONES!G29</f>
        <v>83.07692307692308</v>
      </c>
      <c r="F45" s="36"/>
      <c r="G45" s="36"/>
      <c r="H45" s="36"/>
      <c r="I45" s="36"/>
      <c r="J45" s="36"/>
    </row>
    <row r="46" spans="1:10" x14ac:dyDescent="0.25">
      <c r="A46" s="309"/>
      <c r="B46" s="309"/>
      <c r="C46" s="309"/>
      <c r="D46" s="309"/>
      <c r="E46" s="309"/>
      <c r="F46" s="36"/>
      <c r="G46" s="36"/>
      <c r="H46" s="36"/>
      <c r="I46" s="36"/>
      <c r="J46" s="36"/>
    </row>
    <row r="47" spans="1:10" ht="8.1" customHeight="1" x14ac:dyDescent="0.25">
      <c r="A47" s="319"/>
      <c r="B47" s="320"/>
      <c r="C47" s="320"/>
      <c r="D47" s="97"/>
      <c r="E47" s="98"/>
      <c r="F47" s="34"/>
      <c r="G47" s="34"/>
      <c r="H47" s="34"/>
      <c r="I47" s="34"/>
      <c r="J47" s="34"/>
    </row>
    <row r="48" spans="1:10" ht="30" customHeight="1" x14ac:dyDescent="0.25">
      <c r="A48" s="321" t="s">
        <v>608</v>
      </c>
      <c r="B48" s="322"/>
      <c r="C48" s="322"/>
      <c r="D48" s="323">
        <f>E11*ESTÁNDARES!C8+E16*ESTÁNDARES!C21+E23*ESTÁNDARES!C27</f>
        <v>95.239436619718305</v>
      </c>
      <c r="E48" s="324"/>
    </row>
    <row r="49" spans="1:10" ht="30" customHeight="1" x14ac:dyDescent="0.25">
      <c r="A49" s="296" t="s">
        <v>627</v>
      </c>
      <c r="B49" s="297"/>
      <c r="C49" s="297"/>
      <c r="D49" s="298">
        <f>E11*ESTÁNDARES!D8+E19*ESTÁNDARES!D21+E23*ESTÁNDARES!D27+E45*ESTÁNDARES!D36</f>
        <v>94.656663055254626</v>
      </c>
      <c r="E49" s="299"/>
    </row>
    <row r="50" spans="1:10" ht="30" customHeight="1" x14ac:dyDescent="0.2">
      <c r="A50" s="296" t="s">
        <v>628</v>
      </c>
      <c r="B50" s="297"/>
      <c r="C50" s="297"/>
      <c r="D50" s="298">
        <f>ESTRATÉGICOS!G67*ESTÁNDARES!D8+APOYO!G62*ESTÁNDARES!D21+ESENCIALES!G156*ESTÁNDARES!D27+E45*ESTÁNDARES!D36</f>
        <v>94.186663055254627</v>
      </c>
      <c r="E50" s="299"/>
      <c r="F50" s="310" t="s">
        <v>475</v>
      </c>
      <c r="G50" s="310"/>
      <c r="H50" s="310"/>
      <c r="I50" s="310"/>
      <c r="J50" s="310"/>
    </row>
    <row r="51" spans="1:10" ht="8.1" customHeight="1" x14ac:dyDescent="0.25">
      <c r="A51" s="99"/>
      <c r="B51" s="100"/>
      <c r="C51" s="101"/>
      <c r="D51" s="102"/>
      <c r="E51" s="103"/>
      <c r="F51" s="34"/>
      <c r="G51" s="34"/>
    </row>
    <row r="52" spans="1:10" ht="30" customHeight="1" x14ac:dyDescent="0.2">
      <c r="A52" s="314" t="s">
        <v>473</v>
      </c>
      <c r="B52" s="315"/>
      <c r="C52" s="316"/>
      <c r="D52" s="317" t="str">
        <f>IF(D48&gt;=70,"MARCA LARES","CENTRO EN PROCESO DE IMPLANTACION")</f>
        <v>MARCA LARES</v>
      </c>
      <c r="E52" s="318"/>
      <c r="F52" s="310" t="s">
        <v>474</v>
      </c>
      <c r="G52" s="310"/>
      <c r="H52" s="310"/>
      <c r="I52" s="310"/>
      <c r="J52" s="310"/>
    </row>
    <row r="54" spans="1:10" ht="15" customHeight="1" x14ac:dyDescent="0.25">
      <c r="A54" s="327" t="s">
        <v>476</v>
      </c>
      <c r="B54" s="327"/>
      <c r="C54" s="327"/>
      <c r="D54" s="327"/>
      <c r="E54" s="327" t="s">
        <v>477</v>
      </c>
      <c r="F54" s="327"/>
      <c r="G54" s="327"/>
      <c r="H54" s="327"/>
      <c r="I54" s="327"/>
      <c r="J54" s="327"/>
    </row>
    <row r="55" spans="1:10" ht="50.1" customHeight="1" x14ac:dyDescent="0.25">
      <c r="A55" s="178">
        <v>1</v>
      </c>
      <c r="B55" s="331"/>
      <c r="C55" s="331"/>
      <c r="D55" s="331"/>
      <c r="E55" s="175">
        <v>1</v>
      </c>
      <c r="F55" s="332"/>
      <c r="G55" s="333"/>
      <c r="H55" s="333"/>
      <c r="I55" s="333"/>
      <c r="J55" s="334"/>
    </row>
    <row r="56" spans="1:10" ht="50.1" customHeight="1" x14ac:dyDescent="0.25">
      <c r="A56" s="176">
        <v>2</v>
      </c>
      <c r="B56" s="303"/>
      <c r="C56" s="304"/>
      <c r="D56" s="305"/>
      <c r="E56" s="176">
        <v>2</v>
      </c>
      <c r="F56" s="306"/>
      <c r="G56" s="307"/>
      <c r="H56" s="307"/>
      <c r="I56" s="307"/>
      <c r="J56" s="308"/>
    </row>
    <row r="57" spans="1:10" ht="50.1" customHeight="1" x14ac:dyDescent="0.25">
      <c r="A57" s="178">
        <v>3</v>
      </c>
      <c r="B57" s="328"/>
      <c r="C57" s="329"/>
      <c r="D57" s="330"/>
      <c r="E57" s="177">
        <v>3</v>
      </c>
      <c r="F57" s="306"/>
      <c r="G57" s="307"/>
      <c r="H57" s="307"/>
      <c r="I57" s="307"/>
      <c r="J57" s="308"/>
    </row>
    <row r="58" spans="1:10" ht="50.1" customHeight="1" x14ac:dyDescent="0.25">
      <c r="A58" s="176">
        <v>4</v>
      </c>
      <c r="B58" s="303"/>
      <c r="C58" s="304"/>
      <c r="D58" s="305"/>
      <c r="E58" s="176">
        <v>4</v>
      </c>
      <c r="F58" s="306"/>
      <c r="G58" s="307"/>
      <c r="H58" s="307"/>
      <c r="I58" s="307"/>
      <c r="J58" s="308"/>
    </row>
    <row r="59" spans="1:10" ht="50.1" customHeight="1" x14ac:dyDescent="0.25">
      <c r="A59" s="178">
        <v>5</v>
      </c>
      <c r="B59" s="303"/>
      <c r="C59" s="304"/>
      <c r="D59" s="305"/>
      <c r="E59" s="178">
        <v>5</v>
      </c>
      <c r="F59" s="306"/>
      <c r="G59" s="307"/>
      <c r="H59" s="307"/>
      <c r="I59" s="307"/>
      <c r="J59" s="308"/>
    </row>
    <row r="60" spans="1:10" ht="50.1" customHeight="1" x14ac:dyDescent="0.25">
      <c r="A60" s="178">
        <v>6</v>
      </c>
      <c r="B60" s="303"/>
      <c r="C60" s="304"/>
      <c r="D60" s="305"/>
      <c r="E60" s="178">
        <v>6</v>
      </c>
      <c r="F60" s="306"/>
      <c r="G60" s="307"/>
      <c r="H60" s="307"/>
      <c r="I60" s="307"/>
      <c r="J60" s="308"/>
    </row>
    <row r="61" spans="1:10" ht="50.1" customHeight="1" x14ac:dyDescent="0.25">
      <c r="A61" s="178">
        <v>7</v>
      </c>
      <c r="B61" s="303"/>
      <c r="C61" s="304"/>
      <c r="D61" s="305"/>
      <c r="E61" s="178">
        <v>7</v>
      </c>
      <c r="F61" s="306"/>
      <c r="G61" s="307"/>
      <c r="H61" s="307"/>
      <c r="I61" s="307"/>
      <c r="J61" s="308"/>
    </row>
    <row r="62" spans="1:10" ht="50.1" customHeight="1" x14ac:dyDescent="0.25">
      <c r="A62" s="178">
        <v>8</v>
      </c>
      <c r="B62" s="213"/>
      <c r="C62" s="214"/>
      <c r="D62" s="215"/>
      <c r="E62" s="178">
        <v>8</v>
      </c>
      <c r="F62" s="210"/>
      <c r="G62" s="211"/>
      <c r="H62" s="211"/>
      <c r="I62" s="211"/>
      <c r="J62" s="212"/>
    </row>
    <row r="63" spans="1:10" ht="50.1" customHeight="1" x14ac:dyDescent="0.25">
      <c r="A63" s="178">
        <v>9</v>
      </c>
      <c r="B63" s="213"/>
      <c r="C63" s="214"/>
      <c r="D63" s="215"/>
      <c r="E63" s="178">
        <v>9</v>
      </c>
      <c r="F63" s="210"/>
      <c r="G63" s="211"/>
      <c r="H63" s="211"/>
      <c r="I63" s="211"/>
      <c r="J63" s="212"/>
    </row>
    <row r="64" spans="1:10" ht="50.1" customHeight="1" x14ac:dyDescent="0.25">
      <c r="A64" s="178">
        <v>10</v>
      </c>
      <c r="B64" s="303"/>
      <c r="C64" s="304"/>
      <c r="D64" s="305"/>
      <c r="E64" s="178">
        <v>10</v>
      </c>
      <c r="F64" s="306"/>
      <c r="G64" s="307"/>
      <c r="H64" s="307"/>
      <c r="I64" s="307"/>
      <c r="J64" s="308"/>
    </row>
    <row r="65" spans="1:12" ht="15" x14ac:dyDescent="0.25">
      <c r="A65" s="172"/>
      <c r="B65" s="172"/>
      <c r="C65"/>
      <c r="D65" s="172"/>
      <c r="E65" s="172"/>
      <c r="F65" s="172"/>
      <c r="G65" s="172"/>
      <c r="H65" s="172"/>
      <c r="I65" s="172"/>
      <c r="J65" s="172"/>
      <c r="K65" s="171"/>
      <c r="L65" s="174"/>
    </row>
    <row r="66" spans="1:12" ht="15" x14ac:dyDescent="0.25">
      <c r="A66" s="172"/>
      <c r="B66" s="172"/>
      <c r="C66"/>
      <c r="D66" s="172"/>
      <c r="E66" s="172"/>
      <c r="F66" s="172"/>
      <c r="G66" s="172"/>
      <c r="H66" s="172"/>
      <c r="I66" s="172"/>
      <c r="J66" s="172"/>
      <c r="K66" s="171"/>
      <c r="L66" s="174"/>
    </row>
    <row r="67" spans="1:12" ht="15" x14ac:dyDescent="0.25">
      <c r="A67" s="172"/>
      <c r="B67" s="172"/>
      <c r="C67"/>
      <c r="D67" s="172"/>
      <c r="E67" s="172"/>
      <c r="F67" s="172"/>
      <c r="G67" s="172"/>
      <c r="H67" s="172"/>
      <c r="I67" s="172"/>
      <c r="J67" s="172"/>
      <c r="K67" s="171"/>
      <c r="L67" s="174"/>
    </row>
    <row r="68" spans="1:12" ht="15" x14ac:dyDescent="0.25">
      <c r="A68" s="172"/>
      <c r="B68" s="172"/>
      <c r="C68"/>
      <c r="D68" s="172"/>
      <c r="E68" s="172"/>
      <c r="F68" s="172"/>
      <c r="G68" s="172"/>
      <c r="H68" s="172"/>
      <c r="I68" s="172"/>
      <c r="J68" s="172"/>
      <c r="K68" s="171"/>
      <c r="L68" s="174"/>
    </row>
    <row r="69" spans="1:12" ht="15" x14ac:dyDescent="0.25">
      <c r="A69" s="172"/>
      <c r="B69" s="172"/>
      <c r="C69"/>
      <c r="D69" s="172"/>
      <c r="E69" s="172"/>
      <c r="F69" s="172"/>
      <c r="G69" s="172"/>
      <c r="H69" s="172"/>
      <c r="I69" s="172"/>
      <c r="J69" s="172"/>
      <c r="K69" s="171"/>
      <c r="L69" s="174"/>
    </row>
    <row r="70" spans="1:12" ht="15" x14ac:dyDescent="0.25">
      <c r="A70" s="172"/>
      <c r="B70" s="172"/>
      <c r="C70"/>
      <c r="D70" s="172"/>
      <c r="E70" s="172"/>
      <c r="F70" s="172"/>
      <c r="G70" s="172"/>
      <c r="H70" s="172"/>
      <c r="I70" s="172"/>
      <c r="J70" s="172"/>
      <c r="K70" s="171"/>
      <c r="L70" s="174"/>
    </row>
    <row r="71" spans="1:12" ht="15" x14ac:dyDescent="0.25">
      <c r="A71" s="172"/>
      <c r="B71" s="172"/>
      <c r="C71"/>
      <c r="D71" s="172"/>
      <c r="E71" s="172"/>
      <c r="F71" s="172"/>
      <c r="G71" s="172"/>
      <c r="H71" s="172"/>
      <c r="I71" s="172"/>
      <c r="J71" s="172"/>
      <c r="K71" s="171"/>
      <c r="L71" s="174"/>
    </row>
    <row r="72" spans="1:12" ht="15" x14ac:dyDescent="0.25">
      <c r="A72" s="173"/>
      <c r="B72" s="172"/>
      <c r="C72"/>
      <c r="D72" s="172"/>
      <c r="E72" s="172"/>
      <c r="F72" s="172"/>
      <c r="G72" s="172"/>
      <c r="H72" s="172"/>
      <c r="I72" s="172"/>
      <c r="J72" s="172"/>
      <c r="K72" s="171"/>
      <c r="L72" s="174"/>
    </row>
    <row r="73" spans="1:12" ht="15" x14ac:dyDescent="0.25">
      <c r="A73"/>
      <c r="B73"/>
      <c r="C73"/>
      <c r="D73"/>
      <c r="E73"/>
      <c r="F73"/>
      <c r="G73"/>
      <c r="H73"/>
      <c r="I73"/>
      <c r="J73"/>
    </row>
  </sheetData>
  <mergeCells count="52">
    <mergeCell ref="B10:C10"/>
    <mergeCell ref="F8:J8"/>
    <mergeCell ref="A45:D45"/>
    <mergeCell ref="A49:C49"/>
    <mergeCell ref="D49:E49"/>
    <mergeCell ref="A1:J1"/>
    <mergeCell ref="A2:J2"/>
    <mergeCell ref="A11:A15"/>
    <mergeCell ref="E11:E15"/>
    <mergeCell ref="E16:E18"/>
    <mergeCell ref="B3:E3"/>
    <mergeCell ref="A4:B4"/>
    <mergeCell ref="A5:B5"/>
    <mergeCell ref="A6:B6"/>
    <mergeCell ref="A7:B7"/>
    <mergeCell ref="A8:B8"/>
    <mergeCell ref="C4:J4"/>
    <mergeCell ref="C5:J5"/>
    <mergeCell ref="C6:J6"/>
    <mergeCell ref="C7:J7"/>
    <mergeCell ref="C8:D8"/>
    <mergeCell ref="B61:D61"/>
    <mergeCell ref="F61:J61"/>
    <mergeCell ref="B64:D64"/>
    <mergeCell ref="F64:J64"/>
    <mergeCell ref="A54:D54"/>
    <mergeCell ref="F56:J56"/>
    <mergeCell ref="F57:J57"/>
    <mergeCell ref="F58:J58"/>
    <mergeCell ref="F59:J59"/>
    <mergeCell ref="E54:J54"/>
    <mergeCell ref="B57:D57"/>
    <mergeCell ref="B58:D58"/>
    <mergeCell ref="B59:D59"/>
    <mergeCell ref="B55:D55"/>
    <mergeCell ref="F55:J55"/>
    <mergeCell ref="B56:D56"/>
    <mergeCell ref="A50:C50"/>
    <mergeCell ref="D50:E50"/>
    <mergeCell ref="A16:A22"/>
    <mergeCell ref="B60:D60"/>
    <mergeCell ref="F60:J60"/>
    <mergeCell ref="A46:E46"/>
    <mergeCell ref="F50:J50"/>
    <mergeCell ref="F52:J52"/>
    <mergeCell ref="E23:E28"/>
    <mergeCell ref="A52:C52"/>
    <mergeCell ref="D52:E52"/>
    <mergeCell ref="A47:C47"/>
    <mergeCell ref="A48:C48"/>
    <mergeCell ref="D48:E48"/>
    <mergeCell ref="A23:A44"/>
  </mergeCells>
  <phoneticPr fontId="3" type="noConversion"/>
  <printOptions horizontalCentered="1"/>
  <pageMargins left="0.19685039370078741" right="0.15748031496062992" top="0.19685039370078741" bottom="0.19685039370078741" header="0" footer="0"/>
  <pageSetup paperSize="9" scale="95" orientation="portrait"/>
  <headerFooter>
    <oddFooter>&amp;R&amp;8Cuestionario Evaluación SCL 2014 - Rev.01</oddFooter>
  </headerFooter>
  <rowBreaks count="1" manualBreakCount="1">
    <brk id="47" max="9" man="1"/>
  </rowBreaks>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showGridLines="0" zoomScaleSheetLayoutView="55" workbookViewId="0">
      <pane ySplit="3" topLeftCell="A13" activePane="bottomLeft" state="frozen"/>
      <selection activeCell="C14" sqref="C14"/>
      <selection pane="bottomLeft" activeCell="H14" sqref="H14"/>
    </sheetView>
  </sheetViews>
  <sheetFormatPr baseColWidth="10" defaultColWidth="11.42578125" defaultRowHeight="15" x14ac:dyDescent="0.25"/>
  <cols>
    <col min="1" max="1" width="10" style="16" customWidth="1"/>
    <col min="2" max="2" width="6.28515625" style="16" customWidth="1"/>
    <col min="3" max="3" width="50.42578125" style="16" customWidth="1"/>
    <col min="4" max="4" width="57.42578125" style="16" customWidth="1"/>
    <col min="5" max="7" width="6.7109375" style="16" customWidth="1"/>
    <col min="8" max="8" width="4.28515625" style="227" customWidth="1"/>
    <col min="9" max="9" width="77.42578125" style="126" customWidth="1"/>
    <col min="10" max="16384" width="11.42578125" style="16"/>
  </cols>
  <sheetData>
    <row r="1" spans="1:9" ht="24" customHeight="1" thickBot="1" x14ac:dyDescent="0.3">
      <c r="A1" s="368" t="s">
        <v>27</v>
      </c>
      <c r="B1" s="368"/>
      <c r="C1" s="368"/>
      <c r="D1" s="368"/>
      <c r="E1" s="368"/>
      <c r="F1" s="368"/>
      <c r="G1" s="368"/>
      <c r="H1" s="220"/>
    </row>
    <row r="2" spans="1:9" ht="20.100000000000001" customHeight="1" thickTop="1" x14ac:dyDescent="0.25">
      <c r="A2" s="369" t="s">
        <v>562</v>
      </c>
      <c r="B2" s="369"/>
      <c r="C2" s="369"/>
      <c r="D2" s="369"/>
      <c r="E2" s="369"/>
      <c r="F2" s="369"/>
      <c r="G2" s="369"/>
      <c r="H2" s="221"/>
      <c r="I2" s="126" t="s">
        <v>563</v>
      </c>
    </row>
    <row r="3" spans="1:9" ht="15.75" thickBot="1" x14ac:dyDescent="0.3">
      <c r="A3" s="18" t="s">
        <v>0</v>
      </c>
      <c r="B3" s="18" t="s">
        <v>1</v>
      </c>
      <c r="C3" s="18" t="s">
        <v>2</v>
      </c>
      <c r="D3" s="18" t="s">
        <v>350</v>
      </c>
      <c r="E3" s="18" t="s">
        <v>9</v>
      </c>
      <c r="F3" s="18" t="s">
        <v>10</v>
      </c>
      <c r="G3" s="18" t="s">
        <v>11</v>
      </c>
      <c r="H3" s="222"/>
      <c r="I3" s="127" t="s">
        <v>346</v>
      </c>
    </row>
    <row r="4" spans="1:9" ht="50.1" customHeight="1" x14ac:dyDescent="0.25">
      <c r="A4" s="370" t="s">
        <v>662</v>
      </c>
      <c r="B4" s="19" t="s">
        <v>134</v>
      </c>
      <c r="C4" s="109" t="s">
        <v>648</v>
      </c>
      <c r="D4" s="280" t="s">
        <v>676</v>
      </c>
      <c r="E4" s="6" t="s">
        <v>634</v>
      </c>
      <c r="F4" s="6"/>
      <c r="G4" s="144"/>
      <c r="H4" s="223"/>
      <c r="I4" s="126" t="s">
        <v>649</v>
      </c>
    </row>
    <row r="5" spans="1:9" ht="74.25" customHeight="1" x14ac:dyDescent="0.25">
      <c r="A5" s="371"/>
      <c r="B5" s="21" t="s">
        <v>135</v>
      </c>
      <c r="C5" s="26" t="s">
        <v>651</v>
      </c>
      <c r="D5" s="181" t="s">
        <v>677</v>
      </c>
      <c r="E5" s="7" t="s">
        <v>634</v>
      </c>
      <c r="F5" s="7"/>
      <c r="G5" s="145"/>
      <c r="H5" s="223"/>
    </row>
    <row r="6" spans="1:9" ht="50.1" customHeight="1" x14ac:dyDescent="0.25">
      <c r="A6" s="371"/>
      <c r="B6" s="108" t="s">
        <v>136</v>
      </c>
      <c r="C6" s="23" t="s">
        <v>650</v>
      </c>
      <c r="D6" s="283" t="s">
        <v>681</v>
      </c>
      <c r="E6" s="8" t="s">
        <v>634</v>
      </c>
      <c r="F6" s="8"/>
      <c r="G6" s="146"/>
      <c r="H6" s="223"/>
    </row>
    <row r="7" spans="1:9" ht="50.1" customHeight="1" x14ac:dyDescent="0.25">
      <c r="A7" s="371"/>
      <c r="B7" s="21" t="s">
        <v>137</v>
      </c>
      <c r="C7" s="23" t="s">
        <v>663</v>
      </c>
      <c r="D7" s="398" t="s">
        <v>746</v>
      </c>
      <c r="E7" s="8" t="s">
        <v>634</v>
      </c>
      <c r="F7" s="8"/>
      <c r="G7" s="146"/>
      <c r="H7" s="223"/>
    </row>
    <row r="8" spans="1:9" ht="50.1" customHeight="1" x14ac:dyDescent="0.25">
      <c r="A8" s="371"/>
      <c r="B8" s="21" t="s">
        <v>138</v>
      </c>
      <c r="C8" s="23" t="s">
        <v>653</v>
      </c>
      <c r="D8" s="283" t="s">
        <v>678</v>
      </c>
      <c r="E8" s="8" t="s">
        <v>634</v>
      </c>
      <c r="F8" s="8"/>
      <c r="G8" s="146"/>
      <c r="H8" s="223"/>
    </row>
    <row r="9" spans="1:9" ht="86.25" customHeight="1" thickBot="1" x14ac:dyDescent="0.3">
      <c r="A9" s="371"/>
      <c r="B9" s="108" t="s">
        <v>139</v>
      </c>
      <c r="C9" s="23" t="s">
        <v>652</v>
      </c>
      <c r="D9" s="283" t="s">
        <v>747</v>
      </c>
      <c r="E9" s="8" t="s">
        <v>634</v>
      </c>
      <c r="F9" s="8"/>
      <c r="G9" s="146"/>
      <c r="H9" s="223"/>
    </row>
    <row r="10" spans="1:9" ht="50.1" customHeight="1" x14ac:dyDescent="0.25">
      <c r="A10" s="372" t="s">
        <v>654</v>
      </c>
      <c r="B10" s="19" t="s">
        <v>153</v>
      </c>
      <c r="C10" s="109" t="s">
        <v>655</v>
      </c>
      <c r="D10" s="281" t="s">
        <v>679</v>
      </c>
      <c r="E10" s="6" t="s">
        <v>634</v>
      </c>
      <c r="F10" s="14"/>
      <c r="G10" s="144"/>
      <c r="H10" s="223"/>
    </row>
    <row r="11" spans="1:9" ht="50.1" customHeight="1" x14ac:dyDescent="0.25">
      <c r="A11" s="373"/>
      <c r="B11" s="21" t="s">
        <v>154</v>
      </c>
      <c r="C11" s="23" t="s">
        <v>656</v>
      </c>
      <c r="D11" s="282" t="s">
        <v>680</v>
      </c>
      <c r="E11" s="7" t="s">
        <v>634</v>
      </c>
      <c r="F11" s="12"/>
      <c r="G11" s="145"/>
      <c r="H11" s="223"/>
    </row>
    <row r="12" spans="1:9" ht="63" customHeight="1" thickBot="1" x14ac:dyDescent="0.3">
      <c r="A12" s="374"/>
      <c r="B12" s="21" t="s">
        <v>155</v>
      </c>
      <c r="C12" s="23" t="s">
        <v>657</v>
      </c>
      <c r="D12" s="191"/>
      <c r="E12" s="8" t="s">
        <v>634</v>
      </c>
      <c r="F12" s="8"/>
      <c r="G12" s="146"/>
      <c r="H12" s="223"/>
    </row>
    <row r="13" spans="1:9" ht="50.1" customHeight="1" x14ac:dyDescent="0.25">
      <c r="A13" s="370" t="s">
        <v>658</v>
      </c>
      <c r="B13" s="19" t="s">
        <v>163</v>
      </c>
      <c r="C13" s="109" t="s">
        <v>659</v>
      </c>
      <c r="D13" s="281" t="s">
        <v>682</v>
      </c>
      <c r="E13" s="6" t="s">
        <v>634</v>
      </c>
      <c r="F13" s="14"/>
      <c r="G13" s="144"/>
      <c r="H13" s="223"/>
    </row>
    <row r="14" spans="1:9" ht="50.1" customHeight="1" x14ac:dyDescent="0.25">
      <c r="A14" s="375"/>
      <c r="B14" s="21" t="s">
        <v>164</v>
      </c>
      <c r="C14" s="23" t="s">
        <v>660</v>
      </c>
      <c r="D14" s="156" t="s">
        <v>683</v>
      </c>
      <c r="E14" s="8" t="s">
        <v>634</v>
      </c>
      <c r="F14" s="8"/>
      <c r="G14" s="146"/>
      <c r="H14" s="223"/>
    </row>
    <row r="15" spans="1:9" ht="50.1" customHeight="1" x14ac:dyDescent="0.25">
      <c r="A15" s="375"/>
      <c r="B15" s="21" t="s">
        <v>165</v>
      </c>
      <c r="C15" s="23" t="s">
        <v>661</v>
      </c>
      <c r="D15" s="156" t="s">
        <v>684</v>
      </c>
      <c r="E15" s="8" t="s">
        <v>634</v>
      </c>
      <c r="F15" s="8"/>
      <c r="G15" s="146"/>
      <c r="H15" s="223"/>
    </row>
    <row r="16" spans="1:9" ht="9.9499999999999993" customHeight="1" x14ac:dyDescent="0.25">
      <c r="A16" s="28"/>
      <c r="B16" s="29"/>
      <c r="C16" s="30"/>
      <c r="D16" s="31"/>
      <c r="E16" s="32"/>
      <c r="F16" s="32"/>
      <c r="G16" s="33"/>
      <c r="H16" s="223"/>
    </row>
    <row r="17" spans="1:8" ht="24.95" customHeight="1" x14ac:dyDescent="0.25">
      <c r="A17" s="34"/>
      <c r="B17" s="35"/>
      <c r="C17" s="36"/>
      <c r="D17" s="37" t="s">
        <v>5</v>
      </c>
      <c r="E17" s="113">
        <f>COUNTIF(E4:E15,"*")</f>
        <v>12</v>
      </c>
      <c r="F17" s="38">
        <f>COUNTIF(F4:F15,"*")</f>
        <v>0</v>
      </c>
      <c r="G17" s="39">
        <f>COUNTIF(G4:G15,"*")</f>
        <v>0</v>
      </c>
      <c r="H17" s="224"/>
    </row>
    <row r="18" spans="1:8" ht="24.95" customHeight="1" x14ac:dyDescent="0.25">
      <c r="A18" s="34"/>
      <c r="B18" s="35"/>
      <c r="C18" s="36"/>
      <c r="D18" s="40" t="s">
        <v>6</v>
      </c>
      <c r="E18" s="41">
        <v>5</v>
      </c>
      <c r="F18" s="42">
        <v>3</v>
      </c>
      <c r="G18" s="43">
        <v>0</v>
      </c>
      <c r="H18" s="224"/>
    </row>
    <row r="19" spans="1:8" ht="24.95" customHeight="1" x14ac:dyDescent="0.25">
      <c r="A19" s="34"/>
      <c r="B19" s="35"/>
      <c r="C19" s="36"/>
      <c r="D19" s="44" t="s">
        <v>7</v>
      </c>
      <c r="E19" s="45">
        <f>E17*E18</f>
        <v>60</v>
      </c>
      <c r="F19" s="46">
        <f>F17*F18</f>
        <v>0</v>
      </c>
      <c r="G19" s="47">
        <f>G17*G18</f>
        <v>0</v>
      </c>
      <c r="H19" s="224"/>
    </row>
    <row r="20" spans="1:8" ht="24.95" customHeight="1" x14ac:dyDescent="0.25">
      <c r="A20" s="34"/>
      <c r="B20" s="35"/>
      <c r="C20" s="36"/>
      <c r="D20" s="48" t="s">
        <v>15</v>
      </c>
      <c r="E20" s="49">
        <f>E19+F19-G19</f>
        <v>60</v>
      </c>
      <c r="F20" s="34"/>
      <c r="G20" s="50"/>
      <c r="H20" s="224"/>
    </row>
    <row r="21" spans="1:8" ht="24.95" customHeight="1" x14ac:dyDescent="0.25">
      <c r="A21" s="34"/>
      <c r="B21" s="35"/>
      <c r="C21" s="36"/>
      <c r="D21" s="51" t="s">
        <v>8</v>
      </c>
      <c r="E21" s="52">
        <f>(COUNTA(B4:B15)-COUNTIF(E4:G15,"NP"))*E18</f>
        <v>60</v>
      </c>
      <c r="F21" s="53"/>
      <c r="G21" s="54"/>
      <c r="H21" s="224"/>
    </row>
    <row r="22" spans="1:8" ht="24.95" customHeight="1" x14ac:dyDescent="0.25">
      <c r="A22" s="55"/>
      <c r="B22" s="56"/>
      <c r="C22" s="57"/>
      <c r="D22" s="160" t="s">
        <v>459</v>
      </c>
      <c r="E22" s="366" t="str">
        <f>IF(E17+F17+G17=E21/E18,"COMPLETO","INCOMPLETO")</f>
        <v>COMPLETO</v>
      </c>
      <c r="F22" s="366"/>
      <c r="G22" s="367"/>
      <c r="H22" s="223"/>
    </row>
    <row r="23" spans="1:8" ht="24.95" customHeight="1" x14ac:dyDescent="0.25">
      <c r="A23" s="17"/>
      <c r="B23" s="56"/>
      <c r="C23" s="57"/>
      <c r="D23" s="17"/>
      <c r="E23" s="17"/>
      <c r="F23" s="17"/>
      <c r="G23" s="17"/>
      <c r="H23" s="225"/>
    </row>
    <row r="24" spans="1:8" ht="24.95" customHeight="1" x14ac:dyDescent="0.25">
      <c r="A24" s="17"/>
      <c r="B24" s="56"/>
      <c r="C24" s="57"/>
      <c r="D24" s="58" t="str">
        <f>A1</f>
        <v>PROCESOS ESTRATÉGICOS</v>
      </c>
      <c r="E24" s="59" t="s">
        <v>12</v>
      </c>
      <c r="F24" s="59" t="s">
        <v>13</v>
      </c>
      <c r="G24" s="60" t="s">
        <v>14</v>
      </c>
      <c r="H24" s="226"/>
    </row>
    <row r="25" spans="1:8" ht="24.95" customHeight="1" x14ac:dyDescent="0.25">
      <c r="A25" s="17"/>
      <c r="B25" s="56"/>
      <c r="C25" s="57"/>
      <c r="D25" s="61" t="str">
        <f>A4</f>
        <v>CONTEXTO DE LA ORGANIZACIÓN</v>
      </c>
      <c r="E25" s="62">
        <f>SUM(COUNTA(E4:E9)*$E$18,COUNTA(F4:F9)*$F$18,COUNTA(G4:G9)*$G$18)</f>
        <v>30</v>
      </c>
      <c r="F25" s="63">
        <f>COUNTA(B4:B9)*$E$18</f>
        <v>30</v>
      </c>
      <c r="G25" s="228">
        <f>(E25/F25)*100</f>
        <v>100</v>
      </c>
      <c r="H25" s="218"/>
    </row>
    <row r="26" spans="1:8" ht="24.95" customHeight="1" x14ac:dyDescent="0.25">
      <c r="A26" s="17"/>
      <c r="B26" s="56"/>
      <c r="C26" s="57"/>
      <c r="D26" s="61" t="str">
        <f>A10</f>
        <v>PLANIFICACIÓN. ACCIONES PARA AFRONTAR RIESGOS Y OPORTUNIDADES</v>
      </c>
      <c r="E26" s="62">
        <f>SUM(COUNTA(E10:E12)*$E$18,COUNTA(F10:F12)*$F$18,COUNTA(G10:G12)*$G$18)</f>
        <v>15</v>
      </c>
      <c r="F26" s="63">
        <f>COUNTA(B10:B12)*$E$18</f>
        <v>15</v>
      </c>
      <c r="G26" s="228">
        <f t="shared" ref="G26:G27" si="0">(E26/F26)*100</f>
        <v>100</v>
      </c>
      <c r="H26" s="218"/>
    </row>
    <row r="27" spans="1:8" ht="24.95" customHeight="1" x14ac:dyDescent="0.25">
      <c r="A27" s="17"/>
      <c r="B27" s="56"/>
      <c r="C27" s="57"/>
      <c r="D27" s="61" t="str">
        <f>A13</f>
        <v>PLANIFICACIÓN DE LOS CAMBIOS</v>
      </c>
      <c r="E27" s="62">
        <f>SUM(COUNTA(E13:E15)*$E$18,COUNTA(F13:F15)*$F$18,COUNTA(G13:G15)*$G$18)</f>
        <v>15</v>
      </c>
      <c r="F27" s="63">
        <f>COUNTA(B13:B15)*$E$18</f>
        <v>15</v>
      </c>
      <c r="G27" s="228">
        <f t="shared" si="0"/>
        <v>100</v>
      </c>
      <c r="H27" s="218"/>
    </row>
    <row r="28" spans="1:8" ht="24.95" customHeight="1" x14ac:dyDescent="0.25">
      <c r="A28" s="69"/>
      <c r="B28" s="114"/>
      <c r="C28" s="115"/>
      <c r="D28" s="65" t="s">
        <v>44</v>
      </c>
      <c r="E28" s="66">
        <f>SUM(E25:E27)</f>
        <v>60</v>
      </c>
      <c r="F28" s="67">
        <f>SUM(F25:F27)</f>
        <v>60</v>
      </c>
      <c r="G28" s="116">
        <f>(G25*ESTÁNDARES!C17+G26*ESTÁNDARES!C18+G27*ESTÁNDARES!C19)</f>
        <v>100</v>
      </c>
      <c r="H28" s="219"/>
    </row>
    <row r="29" spans="1:8" ht="13.5" customHeight="1" x14ac:dyDescent="0.25">
      <c r="A29" s="69"/>
      <c r="B29" s="69"/>
      <c r="C29" s="69"/>
      <c r="D29" s="70"/>
    </row>
    <row r="30" spans="1:8" ht="21.95" customHeight="1" x14ac:dyDescent="0.25">
      <c r="A30" s="17"/>
      <c r="B30" s="17"/>
      <c r="C30" s="17"/>
      <c r="D30" s="58" t="s">
        <v>635</v>
      </c>
      <c r="E30" s="59" t="s">
        <v>12</v>
      </c>
      <c r="F30" s="59" t="s">
        <v>13</v>
      </c>
      <c r="G30" s="60" t="s">
        <v>14</v>
      </c>
      <c r="H30" s="224"/>
    </row>
    <row r="31" spans="1:8" ht="21.95" customHeight="1" x14ac:dyDescent="0.25">
      <c r="A31" s="171"/>
      <c r="B31" s="171"/>
      <c r="C31" s="171"/>
      <c r="D31" s="61" t="s">
        <v>662</v>
      </c>
      <c r="E31" s="62">
        <f>SUM(COUNTA(E4:E9)*$E$18,COUNTA(F4:F9)*$F$18,COUNTA(G4:G9)*$G$18,SUM(H4:H9))</f>
        <v>30</v>
      </c>
      <c r="F31" s="63">
        <v>50</v>
      </c>
      <c r="G31" s="228">
        <f>IF((E31/F31)*100&lt;0,"0",(E31/F31)*100)</f>
        <v>60</v>
      </c>
    </row>
    <row r="32" spans="1:8" ht="21.95" customHeight="1" x14ac:dyDescent="0.25">
      <c r="D32" s="61" t="s">
        <v>664</v>
      </c>
      <c r="E32" s="62">
        <f>SUM(COUNTA(E10:E12)*$E$18,COUNTA(F10:F12)*$F$18,COUNTA(G10:G12)*$G$18,SUM(H10:H12))</f>
        <v>15</v>
      </c>
      <c r="F32" s="63">
        <v>50</v>
      </c>
      <c r="G32" s="228">
        <f t="shared" ref="G32:G33" si="1">IF((E32/F32)*100&lt;0,"0",(E32/F32)*100)</f>
        <v>30</v>
      </c>
    </row>
    <row r="33" spans="4:7" ht="21.95" customHeight="1" x14ac:dyDescent="0.25">
      <c r="D33" s="61" t="s">
        <v>658</v>
      </c>
      <c r="E33" s="62">
        <f>SUM(COUNTA(E13:E15)*$E$18,COUNTA(F13:F15)*$F$18,COUNTA(G13:G15)*$G$18,SUM(H13:H15))</f>
        <v>15</v>
      </c>
      <c r="F33" s="63">
        <v>40</v>
      </c>
      <c r="G33" s="228">
        <f t="shared" si="1"/>
        <v>37.5</v>
      </c>
    </row>
    <row r="34" spans="4:7" ht="21.95" customHeight="1" x14ac:dyDescent="0.25">
      <c r="D34" s="65" t="s">
        <v>636</v>
      </c>
      <c r="E34" s="275">
        <f>SUM(E31:E33)</f>
        <v>60</v>
      </c>
      <c r="F34" s="67">
        <v>205</v>
      </c>
      <c r="G34" s="116" t="e">
        <f>(G31*ESTÁNDARES!C9+#REF!*ESTÁNDARES!C10+G32*ESTÁNDARES!C11+G33*ESTÁNDARES!C12+#REF!*ESTÁNDARES!C13)</f>
        <v>#REF!</v>
      </c>
    </row>
  </sheetData>
  <protectedRanges>
    <protectedRange sqref="E10:H16" name="Rango1"/>
  </protectedRanges>
  <autoFilter ref="E3:G15"/>
  <mergeCells count="6">
    <mergeCell ref="E22:G22"/>
    <mergeCell ref="A1:G1"/>
    <mergeCell ref="A2:G2"/>
    <mergeCell ref="A4:A9"/>
    <mergeCell ref="A10:A12"/>
    <mergeCell ref="A13:A15"/>
  </mergeCells>
  <conditionalFormatting sqref="E22:H22">
    <cfRule type="cellIs" dxfId="122" priority="5" stopIfTrue="1" operator="equal">
      <formula>"INCOMPLETO"</formula>
    </cfRule>
    <cfRule type="cellIs" dxfId="121" priority="6" stopIfTrue="1" operator="equal">
      <formula>"Completo"</formula>
    </cfRule>
  </conditionalFormatting>
  <conditionalFormatting sqref="E4:E15">
    <cfRule type="cellIs" dxfId="120" priority="4" operator="equal">
      <formula>"x"</formula>
    </cfRule>
  </conditionalFormatting>
  <conditionalFormatting sqref="F4:F15">
    <cfRule type="cellIs" dxfId="119" priority="3" operator="equal">
      <formula>"x"</formula>
    </cfRule>
  </conditionalFormatting>
  <conditionalFormatting sqref="G4:H15">
    <cfRule type="cellIs" dxfId="118" priority="2" operator="equal">
      <formula>"x"</formula>
    </cfRule>
  </conditionalFormatting>
  <dataValidations count="1">
    <dataValidation type="custom" allowBlank="1" showInputMessage="1" showErrorMessage="1" errorTitle="RECORDATORIO" error="Esta pregunta no admite CUMPLIMIENTO PARCIAL. Debe dejarse en blanco." sqref="F10:F11 F13">
      <formula1>"&lt;&gt;0"</formula1>
    </dataValidation>
  </dataValidations>
  <printOptions horizontalCentered="1"/>
  <pageMargins left="0.19685039370078741" right="0.19685039370078741" top="0.19685039370078741" bottom="0.19685039370078741" header="0" footer="0"/>
  <pageSetup paperSize="9" scale="94" orientation="landscape" r:id="rId1"/>
  <headerFooter>
    <oddFooter>&amp;R&amp;8Cuestionario Evaluación SCL 2014 - Rev.01</oddFooter>
  </headerFooter>
  <rowBreaks count="3" manualBreakCount="3">
    <brk id="9" max="16383" man="1"/>
    <brk id="12" max="16383" man="1"/>
    <brk id="28" max="6" man="1"/>
  </rowBreaks>
  <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enableFormatConditionsCalculation="0"/>
  <dimension ref="A1:I67"/>
  <sheetViews>
    <sheetView showGridLines="0" topLeftCell="C1" zoomScaleNormal="100" zoomScaleSheetLayoutView="55" zoomScalePageLayoutView="125" workbookViewId="0">
      <pane ySplit="3" topLeftCell="A7" activePane="bottomLeft" state="frozen"/>
      <selection activeCell="C14" sqref="C14"/>
      <selection pane="bottomLeft" activeCell="I12" sqref="I12"/>
    </sheetView>
  </sheetViews>
  <sheetFormatPr baseColWidth="10" defaultColWidth="11.42578125" defaultRowHeight="15" x14ac:dyDescent="0.25"/>
  <cols>
    <col min="1" max="1" width="10" style="16" customWidth="1"/>
    <col min="2" max="2" width="6.28515625" style="16" customWidth="1"/>
    <col min="3" max="3" width="50.42578125" style="16" customWidth="1"/>
    <col min="4" max="4" width="57.42578125" style="16" customWidth="1"/>
    <col min="5" max="7" width="6.7109375" style="16" customWidth="1"/>
    <col min="8" max="8" width="4.28515625" style="227" customWidth="1"/>
    <col min="9" max="9" width="77.42578125" style="126" customWidth="1"/>
    <col min="10" max="16384" width="11.42578125" style="16"/>
  </cols>
  <sheetData>
    <row r="1" spans="1:9" ht="24" customHeight="1" thickBot="1" x14ac:dyDescent="0.3">
      <c r="A1" s="368" t="s">
        <v>27</v>
      </c>
      <c r="B1" s="368"/>
      <c r="C1" s="368"/>
      <c r="D1" s="368"/>
      <c r="E1" s="368"/>
      <c r="F1" s="368"/>
      <c r="G1" s="368"/>
      <c r="H1" s="220"/>
    </row>
    <row r="2" spans="1:9" ht="20.100000000000001" customHeight="1" thickTop="1" x14ac:dyDescent="0.25">
      <c r="A2" s="369" t="s">
        <v>562</v>
      </c>
      <c r="B2" s="369"/>
      <c r="C2" s="369"/>
      <c r="D2" s="369"/>
      <c r="E2" s="369"/>
      <c r="F2" s="369"/>
      <c r="G2" s="369"/>
      <c r="H2" s="221"/>
      <c r="I2" s="126" t="s">
        <v>563</v>
      </c>
    </row>
    <row r="3" spans="1:9" ht="15.75" thickBot="1" x14ac:dyDescent="0.3">
      <c r="A3" s="18" t="s">
        <v>0</v>
      </c>
      <c r="B3" s="18" t="s">
        <v>1</v>
      </c>
      <c r="C3" s="18" t="s">
        <v>2</v>
      </c>
      <c r="D3" s="18" t="s">
        <v>350</v>
      </c>
      <c r="E3" s="18" t="s">
        <v>9</v>
      </c>
      <c r="F3" s="18" t="s">
        <v>10</v>
      </c>
      <c r="G3" s="18" t="s">
        <v>11</v>
      </c>
      <c r="H3" s="222"/>
      <c r="I3" s="127" t="s">
        <v>346</v>
      </c>
    </row>
    <row r="4" spans="1:9" ht="50.1" customHeight="1" x14ac:dyDescent="0.25">
      <c r="A4" s="376" t="s">
        <v>26</v>
      </c>
      <c r="B4" s="19" t="s">
        <v>134</v>
      </c>
      <c r="C4" s="109" t="s">
        <v>386</v>
      </c>
      <c r="D4" s="188"/>
      <c r="E4" s="6" t="s">
        <v>634</v>
      </c>
      <c r="F4" s="6"/>
      <c r="G4" s="144"/>
      <c r="H4" s="223"/>
      <c r="I4" s="126" t="s">
        <v>347</v>
      </c>
    </row>
    <row r="5" spans="1:9" ht="50.1" customHeight="1" x14ac:dyDescent="0.25">
      <c r="A5" s="371"/>
      <c r="B5" s="21" t="s">
        <v>135</v>
      </c>
      <c r="C5" s="22" t="s">
        <v>83</v>
      </c>
      <c r="D5" s="181"/>
      <c r="E5" s="7" t="s">
        <v>634</v>
      </c>
      <c r="F5" s="7"/>
      <c r="G5" s="145"/>
      <c r="H5" s="223"/>
    </row>
    <row r="6" spans="1:9" ht="50.1" customHeight="1" x14ac:dyDescent="0.25">
      <c r="A6" s="371"/>
      <c r="B6" s="108" t="s">
        <v>136</v>
      </c>
      <c r="C6" s="24" t="s">
        <v>25</v>
      </c>
      <c r="D6" s="156"/>
      <c r="E6" s="8" t="s">
        <v>634</v>
      </c>
      <c r="F6" s="8"/>
      <c r="G6" s="146"/>
      <c r="H6" s="223"/>
    </row>
    <row r="7" spans="1:9" ht="50.1" customHeight="1" x14ac:dyDescent="0.25">
      <c r="A7" s="371"/>
      <c r="B7" s="21" t="s">
        <v>137</v>
      </c>
      <c r="C7" s="24" t="s">
        <v>28</v>
      </c>
      <c r="D7" s="191" t="s">
        <v>685</v>
      </c>
      <c r="E7" s="8" t="s">
        <v>634</v>
      </c>
      <c r="F7" s="8" t="s">
        <v>632</v>
      </c>
      <c r="G7" s="146"/>
      <c r="H7" s="223"/>
      <c r="I7" s="126" t="s">
        <v>348</v>
      </c>
    </row>
    <row r="8" spans="1:9" ht="50.1" customHeight="1" x14ac:dyDescent="0.25">
      <c r="A8" s="371"/>
      <c r="B8" s="200" t="s">
        <v>138</v>
      </c>
      <c r="C8" s="23" t="s">
        <v>515</v>
      </c>
      <c r="D8" s="156" t="s">
        <v>686</v>
      </c>
      <c r="E8" s="8" t="s">
        <v>632</v>
      </c>
      <c r="F8" s="11"/>
      <c r="G8" s="146"/>
      <c r="H8" s="223">
        <f>IF(G8="x",-1,0)</f>
        <v>0</v>
      </c>
      <c r="I8" s="126" t="s">
        <v>349</v>
      </c>
    </row>
    <row r="9" spans="1:9" ht="50.1" customHeight="1" x14ac:dyDescent="0.25">
      <c r="A9" s="371"/>
      <c r="B9" s="108" t="s">
        <v>139</v>
      </c>
      <c r="C9" s="24" t="s">
        <v>30</v>
      </c>
      <c r="D9" s="156" t="s">
        <v>705</v>
      </c>
      <c r="E9" s="8" t="s">
        <v>632</v>
      </c>
      <c r="F9" s="8"/>
      <c r="G9" s="146"/>
      <c r="H9" s="223"/>
      <c r="I9" s="126" t="s">
        <v>351</v>
      </c>
    </row>
    <row r="10" spans="1:9" ht="50.1" customHeight="1" x14ac:dyDescent="0.25">
      <c r="A10" s="371"/>
      <c r="B10" s="108" t="s">
        <v>140</v>
      </c>
      <c r="C10" s="23" t="s">
        <v>481</v>
      </c>
      <c r="D10" s="24"/>
      <c r="E10" s="8" t="s">
        <v>634</v>
      </c>
      <c r="F10" s="8"/>
      <c r="G10" s="146"/>
      <c r="H10" s="223"/>
      <c r="I10" s="126" t="s">
        <v>352</v>
      </c>
    </row>
    <row r="11" spans="1:9" ht="50.1" customHeight="1" x14ac:dyDescent="0.25">
      <c r="A11" s="371"/>
      <c r="B11" s="21" t="s">
        <v>141</v>
      </c>
      <c r="C11" s="23" t="s">
        <v>482</v>
      </c>
      <c r="D11" s="156" t="s">
        <v>706</v>
      </c>
      <c r="E11" s="8"/>
      <c r="F11" s="8"/>
      <c r="G11" s="146" t="s">
        <v>632</v>
      </c>
      <c r="H11" s="223"/>
      <c r="I11" s="126" t="s">
        <v>353</v>
      </c>
    </row>
    <row r="12" spans="1:9" ht="50.1" customHeight="1" x14ac:dyDescent="0.25">
      <c r="A12" s="371"/>
      <c r="B12" s="21" t="s">
        <v>142</v>
      </c>
      <c r="C12" s="23" t="s">
        <v>354</v>
      </c>
      <c r="D12" s="191"/>
      <c r="E12" s="8" t="s">
        <v>634</v>
      </c>
      <c r="F12" s="11"/>
      <c r="G12" s="146"/>
      <c r="H12" s="223"/>
    </row>
    <row r="13" spans="1:9" ht="50.1" customHeight="1" thickBot="1" x14ac:dyDescent="0.3">
      <c r="A13" s="377"/>
      <c r="B13" s="27" t="s">
        <v>143</v>
      </c>
      <c r="C13" s="25" t="s">
        <v>19</v>
      </c>
      <c r="D13" s="194"/>
      <c r="E13" s="9" t="s">
        <v>634</v>
      </c>
      <c r="F13" s="9"/>
      <c r="G13" s="147"/>
      <c r="H13" s="223"/>
      <c r="I13" s="126" t="s">
        <v>359</v>
      </c>
    </row>
    <row r="14" spans="1:9" ht="50.1" customHeight="1" x14ac:dyDescent="0.25">
      <c r="A14" s="376" t="s">
        <v>17</v>
      </c>
      <c r="B14" s="19" t="s">
        <v>144</v>
      </c>
      <c r="C14" s="109" t="s">
        <v>461</v>
      </c>
      <c r="D14" s="188" t="s">
        <v>687</v>
      </c>
      <c r="E14" s="6" t="s">
        <v>634</v>
      </c>
      <c r="F14" s="14"/>
      <c r="G14" s="144"/>
      <c r="H14" s="223"/>
    </row>
    <row r="15" spans="1:9" ht="50.1" customHeight="1" x14ac:dyDescent="0.25">
      <c r="A15" s="371"/>
      <c r="B15" s="108" t="s">
        <v>145</v>
      </c>
      <c r="C15" s="24" t="s">
        <v>36</v>
      </c>
      <c r="D15" s="156"/>
      <c r="E15" s="8" t="s">
        <v>634</v>
      </c>
      <c r="F15" s="8"/>
      <c r="G15" s="146"/>
      <c r="H15" s="223"/>
      <c r="I15" s="126" t="s">
        <v>356</v>
      </c>
    </row>
    <row r="16" spans="1:9" ht="50.1" customHeight="1" x14ac:dyDescent="0.25">
      <c r="A16" s="371"/>
      <c r="B16" s="21" t="s">
        <v>146</v>
      </c>
      <c r="C16" s="23" t="s">
        <v>484</v>
      </c>
      <c r="D16" s="156" t="s">
        <v>688</v>
      </c>
      <c r="E16" s="8" t="s">
        <v>634</v>
      </c>
      <c r="F16" s="8"/>
      <c r="G16" s="146"/>
      <c r="H16" s="223"/>
      <c r="I16" s="126" t="s">
        <v>483</v>
      </c>
    </row>
    <row r="17" spans="1:9" ht="50.1" customHeight="1" x14ac:dyDescent="0.25">
      <c r="A17" s="371"/>
      <c r="B17" s="108" t="s">
        <v>147</v>
      </c>
      <c r="C17" s="23" t="s">
        <v>485</v>
      </c>
      <c r="D17" s="283" t="s">
        <v>689</v>
      </c>
      <c r="E17" s="8" t="s">
        <v>634</v>
      </c>
      <c r="F17" s="8"/>
      <c r="G17" s="146"/>
      <c r="H17" s="223"/>
      <c r="I17" s="126" t="s">
        <v>486</v>
      </c>
    </row>
    <row r="18" spans="1:9" ht="50.1" customHeight="1" x14ac:dyDescent="0.25">
      <c r="A18" s="371"/>
      <c r="B18" s="21" t="s">
        <v>148</v>
      </c>
      <c r="C18" s="24" t="s">
        <v>37</v>
      </c>
      <c r="D18" s="283"/>
      <c r="E18" s="8" t="s">
        <v>634</v>
      </c>
      <c r="F18" s="8"/>
      <c r="G18" s="146"/>
      <c r="H18" s="223"/>
      <c r="I18" s="126" t="s">
        <v>355</v>
      </c>
    </row>
    <row r="19" spans="1:9" ht="50.1" customHeight="1" x14ac:dyDescent="0.25">
      <c r="A19" s="371"/>
      <c r="B19" s="108" t="s">
        <v>149</v>
      </c>
      <c r="C19" s="23" t="s">
        <v>487</v>
      </c>
      <c r="D19" s="283" t="s">
        <v>690</v>
      </c>
      <c r="E19" s="8" t="s">
        <v>634</v>
      </c>
      <c r="F19" s="8"/>
      <c r="G19" s="146"/>
      <c r="H19" s="223"/>
      <c r="I19" s="126" t="s">
        <v>357</v>
      </c>
    </row>
    <row r="20" spans="1:9" ht="50.1" customHeight="1" x14ac:dyDescent="0.25">
      <c r="A20" s="371"/>
      <c r="B20" s="198" t="s">
        <v>150</v>
      </c>
      <c r="C20" s="23" t="s">
        <v>516</v>
      </c>
      <c r="D20" s="156" t="s">
        <v>691</v>
      </c>
      <c r="E20" s="8" t="s">
        <v>632</v>
      </c>
      <c r="F20" s="11"/>
      <c r="G20" s="146"/>
      <c r="H20" s="223">
        <f>IF(G20="x",-1,0)</f>
        <v>0</v>
      </c>
      <c r="I20" s="126" t="s">
        <v>358</v>
      </c>
    </row>
    <row r="21" spans="1:9" ht="50.1" customHeight="1" x14ac:dyDescent="0.25">
      <c r="A21" s="371"/>
      <c r="B21" s="108" t="s">
        <v>151</v>
      </c>
      <c r="C21" s="24" t="s">
        <v>38</v>
      </c>
      <c r="D21" s="156"/>
      <c r="E21" s="8" t="s">
        <v>634</v>
      </c>
      <c r="F21" s="8"/>
      <c r="G21" s="146"/>
      <c r="H21" s="223"/>
      <c r="I21" s="126" t="s">
        <v>360</v>
      </c>
    </row>
    <row r="22" spans="1:9" ht="50.1" customHeight="1" thickBot="1" x14ac:dyDescent="0.3">
      <c r="A22" s="377"/>
      <c r="B22" s="112" t="s">
        <v>152</v>
      </c>
      <c r="C22" s="142" t="s">
        <v>126</v>
      </c>
      <c r="D22" s="195"/>
      <c r="E22" s="15" t="s">
        <v>634</v>
      </c>
      <c r="F22" s="9"/>
      <c r="G22" s="147"/>
      <c r="H22" s="223"/>
      <c r="I22" s="126" t="s">
        <v>361</v>
      </c>
    </row>
    <row r="23" spans="1:9" ht="50.1" customHeight="1" x14ac:dyDescent="0.25">
      <c r="A23" s="372" t="s">
        <v>29</v>
      </c>
      <c r="B23" s="19" t="s">
        <v>153</v>
      </c>
      <c r="C23" s="109" t="s">
        <v>385</v>
      </c>
      <c r="D23" s="281" t="s">
        <v>692</v>
      </c>
      <c r="E23" s="6" t="s">
        <v>634</v>
      </c>
      <c r="F23" s="14"/>
      <c r="G23" s="144"/>
      <c r="H23" s="223"/>
    </row>
    <row r="24" spans="1:9" ht="50.1" customHeight="1" x14ac:dyDescent="0.25">
      <c r="A24" s="373"/>
      <c r="B24" s="21" t="s">
        <v>154</v>
      </c>
      <c r="C24" s="23" t="s">
        <v>122</v>
      </c>
      <c r="D24" s="180"/>
      <c r="E24" s="7" t="s">
        <v>634</v>
      </c>
      <c r="F24" s="12"/>
      <c r="G24" s="145"/>
      <c r="H24" s="223"/>
    </row>
    <row r="25" spans="1:9" ht="63" customHeight="1" x14ac:dyDescent="0.25">
      <c r="A25" s="374"/>
      <c r="B25" s="21" t="s">
        <v>155</v>
      </c>
      <c r="C25" s="23" t="s">
        <v>647</v>
      </c>
      <c r="D25" s="191"/>
      <c r="E25" s="8" t="s">
        <v>634</v>
      </c>
      <c r="F25" s="8"/>
      <c r="G25" s="146"/>
      <c r="H25" s="223"/>
      <c r="I25" s="126" t="s">
        <v>362</v>
      </c>
    </row>
    <row r="26" spans="1:9" ht="50.1" customHeight="1" x14ac:dyDescent="0.25">
      <c r="A26" s="374"/>
      <c r="B26" s="198" t="s">
        <v>156</v>
      </c>
      <c r="C26" s="23" t="s">
        <v>517</v>
      </c>
      <c r="D26" s="191"/>
      <c r="E26" s="8" t="s">
        <v>632</v>
      </c>
      <c r="F26" s="11"/>
      <c r="G26" s="146"/>
      <c r="H26" s="223">
        <f>IF(G26="x",-1,0)</f>
        <v>0</v>
      </c>
      <c r="I26" s="126" t="s">
        <v>540</v>
      </c>
    </row>
    <row r="27" spans="1:9" ht="50.1" customHeight="1" x14ac:dyDescent="0.25">
      <c r="A27" s="374"/>
      <c r="B27" s="21" t="s">
        <v>157</v>
      </c>
      <c r="C27" s="24" t="s">
        <v>31</v>
      </c>
      <c r="D27" s="191"/>
      <c r="E27" s="8" t="s">
        <v>634</v>
      </c>
      <c r="F27" s="8"/>
      <c r="G27" s="146"/>
      <c r="H27" s="223"/>
      <c r="I27" s="126" t="s">
        <v>363</v>
      </c>
    </row>
    <row r="28" spans="1:9" ht="50.1" customHeight="1" x14ac:dyDescent="0.25">
      <c r="A28" s="374"/>
      <c r="B28" s="21" t="s">
        <v>158</v>
      </c>
      <c r="C28" s="24" t="s">
        <v>32</v>
      </c>
      <c r="D28" s="191"/>
      <c r="E28" s="8" t="s">
        <v>634</v>
      </c>
      <c r="F28" s="11"/>
      <c r="G28" s="146"/>
      <c r="H28" s="223"/>
      <c r="I28" s="126" t="s">
        <v>365</v>
      </c>
    </row>
    <row r="29" spans="1:9" ht="50.1" customHeight="1" x14ac:dyDescent="0.25">
      <c r="A29" s="374"/>
      <c r="B29" s="21" t="s">
        <v>159</v>
      </c>
      <c r="C29" s="23" t="s">
        <v>364</v>
      </c>
      <c r="D29" s="191"/>
      <c r="E29" s="8" t="s">
        <v>634</v>
      </c>
      <c r="F29" s="8"/>
      <c r="G29" s="146"/>
      <c r="H29" s="223"/>
      <c r="I29" s="126" t="s">
        <v>366</v>
      </c>
    </row>
    <row r="30" spans="1:9" ht="50.1" customHeight="1" x14ac:dyDescent="0.25">
      <c r="A30" s="374"/>
      <c r="B30" s="21" t="s">
        <v>160</v>
      </c>
      <c r="C30" s="23" t="s">
        <v>462</v>
      </c>
      <c r="D30" s="191" t="s">
        <v>707</v>
      </c>
      <c r="E30" s="8" t="s">
        <v>634</v>
      </c>
      <c r="F30" s="8" t="s">
        <v>632</v>
      </c>
      <c r="G30" s="146"/>
      <c r="H30" s="223"/>
      <c r="I30" s="126" t="s">
        <v>367</v>
      </c>
    </row>
    <row r="31" spans="1:9" ht="50.1" customHeight="1" x14ac:dyDescent="0.25">
      <c r="A31" s="379"/>
      <c r="B31" s="21" t="s">
        <v>161</v>
      </c>
      <c r="C31" s="110" t="s">
        <v>104</v>
      </c>
      <c r="D31" s="191" t="s">
        <v>672</v>
      </c>
      <c r="E31" s="10" t="s">
        <v>634</v>
      </c>
      <c r="F31" s="11"/>
      <c r="G31" s="148"/>
      <c r="H31" s="223"/>
    </row>
    <row r="32" spans="1:9" ht="50.1" customHeight="1" thickBot="1" x14ac:dyDescent="0.3">
      <c r="A32" s="380"/>
      <c r="B32" s="112" t="s">
        <v>162</v>
      </c>
      <c r="C32" s="25" t="s">
        <v>33</v>
      </c>
      <c r="D32" s="195"/>
      <c r="E32" s="9" t="s">
        <v>634</v>
      </c>
      <c r="F32" s="9"/>
      <c r="G32" s="147"/>
      <c r="H32" s="223"/>
      <c r="I32" s="126" t="s">
        <v>368</v>
      </c>
    </row>
    <row r="33" spans="1:9" ht="50.1" customHeight="1" x14ac:dyDescent="0.25">
      <c r="A33" s="370" t="s">
        <v>34</v>
      </c>
      <c r="B33" s="19" t="s">
        <v>163</v>
      </c>
      <c r="C33" s="109" t="s">
        <v>488</v>
      </c>
      <c r="D33" s="189"/>
      <c r="E33" s="6" t="s">
        <v>634</v>
      </c>
      <c r="F33" s="14"/>
      <c r="G33" s="144"/>
      <c r="H33" s="223"/>
    </row>
    <row r="34" spans="1:9" ht="50.1" customHeight="1" x14ac:dyDescent="0.25">
      <c r="A34" s="375"/>
      <c r="B34" s="21" t="s">
        <v>164</v>
      </c>
      <c r="C34" s="24" t="s">
        <v>123</v>
      </c>
      <c r="D34" s="156"/>
      <c r="E34" s="8" t="s">
        <v>634</v>
      </c>
      <c r="F34" s="8"/>
      <c r="G34" s="146"/>
      <c r="H34" s="223"/>
      <c r="I34" s="126" t="s">
        <v>369</v>
      </c>
    </row>
    <row r="35" spans="1:9" ht="50.1" customHeight="1" x14ac:dyDescent="0.25">
      <c r="A35" s="375"/>
      <c r="B35" s="21" t="s">
        <v>165</v>
      </c>
      <c r="C35" s="23" t="s">
        <v>39</v>
      </c>
      <c r="D35" s="156"/>
      <c r="E35" s="8" t="s">
        <v>634</v>
      </c>
      <c r="F35" s="8"/>
      <c r="G35" s="146"/>
      <c r="H35" s="223"/>
    </row>
    <row r="36" spans="1:9" ht="50.1" customHeight="1" x14ac:dyDescent="0.25">
      <c r="A36" s="375"/>
      <c r="B36" s="21" t="s">
        <v>166</v>
      </c>
      <c r="C36" s="23" t="s">
        <v>127</v>
      </c>
      <c r="D36" s="156"/>
      <c r="E36" s="8" t="s">
        <v>634</v>
      </c>
      <c r="F36" s="8"/>
      <c r="G36" s="146"/>
      <c r="H36" s="223"/>
    </row>
    <row r="37" spans="1:9" ht="50.1" customHeight="1" x14ac:dyDescent="0.25">
      <c r="A37" s="375"/>
      <c r="B37" s="21" t="s">
        <v>167</v>
      </c>
      <c r="C37" s="23" t="s">
        <v>41</v>
      </c>
      <c r="D37" s="156"/>
      <c r="E37" s="8" t="s">
        <v>634</v>
      </c>
      <c r="F37" s="8"/>
      <c r="G37" s="146"/>
      <c r="H37" s="223"/>
    </row>
    <row r="38" spans="1:9" ht="50.1" customHeight="1" x14ac:dyDescent="0.25">
      <c r="A38" s="375"/>
      <c r="B38" s="21" t="s">
        <v>168</v>
      </c>
      <c r="C38" s="23" t="s">
        <v>40</v>
      </c>
      <c r="D38" s="156"/>
      <c r="E38" s="8" t="s">
        <v>634</v>
      </c>
      <c r="F38" s="8"/>
      <c r="G38" s="146"/>
      <c r="H38" s="223"/>
    </row>
    <row r="39" spans="1:9" ht="50.1" customHeight="1" x14ac:dyDescent="0.25">
      <c r="A39" s="375"/>
      <c r="B39" s="21" t="s">
        <v>169</v>
      </c>
      <c r="C39" s="24" t="s">
        <v>42</v>
      </c>
      <c r="D39" s="185"/>
      <c r="E39" s="8" t="s">
        <v>634</v>
      </c>
      <c r="F39" s="8"/>
      <c r="G39" s="146"/>
      <c r="H39" s="223"/>
    </row>
    <row r="40" spans="1:9" ht="50.1" customHeight="1" thickBot="1" x14ac:dyDescent="0.3">
      <c r="A40" s="378"/>
      <c r="B40" s="197" t="s">
        <v>170</v>
      </c>
      <c r="C40" s="111" t="s">
        <v>518</v>
      </c>
      <c r="D40" s="157" t="s">
        <v>708</v>
      </c>
      <c r="E40" s="9"/>
      <c r="F40" s="13"/>
      <c r="G40" s="147" t="s">
        <v>634</v>
      </c>
      <c r="H40" s="223">
        <f>IF(G40="x",-1,0)</f>
        <v>-1</v>
      </c>
    </row>
    <row r="41" spans="1:9" ht="34.5" customHeight="1" x14ac:dyDescent="0.25">
      <c r="A41" s="372" t="s">
        <v>35</v>
      </c>
      <c r="B41" s="19" t="s">
        <v>171</v>
      </c>
      <c r="C41" s="109" t="s">
        <v>387</v>
      </c>
      <c r="D41" s="188"/>
      <c r="E41" s="6" t="s">
        <v>634</v>
      </c>
      <c r="F41" s="14"/>
      <c r="G41" s="144"/>
      <c r="H41" s="223"/>
    </row>
    <row r="42" spans="1:9" ht="50.1" customHeight="1" x14ac:dyDescent="0.25">
      <c r="A42" s="373"/>
      <c r="B42" s="21" t="s">
        <v>172</v>
      </c>
      <c r="C42" s="24" t="s">
        <v>43</v>
      </c>
      <c r="D42" s="190"/>
      <c r="E42" s="7" t="s">
        <v>634</v>
      </c>
      <c r="F42" s="11"/>
      <c r="G42" s="145"/>
      <c r="H42" s="223"/>
      <c r="I42" s="126" t="s">
        <v>370</v>
      </c>
    </row>
    <row r="43" spans="1:9" ht="50.1" customHeight="1" x14ac:dyDescent="0.25">
      <c r="A43" s="381"/>
      <c r="B43" s="21" t="s">
        <v>173</v>
      </c>
      <c r="C43" s="23" t="s">
        <v>128</v>
      </c>
      <c r="D43" s="181"/>
      <c r="E43" s="8" t="s">
        <v>634</v>
      </c>
      <c r="F43" s="8"/>
      <c r="G43" s="146"/>
      <c r="H43" s="223"/>
    </row>
    <row r="44" spans="1:9" ht="50.1" customHeight="1" thickBot="1" x14ac:dyDescent="0.3">
      <c r="A44" s="382"/>
      <c r="B44" s="197" t="s">
        <v>174</v>
      </c>
      <c r="C44" s="111" t="s">
        <v>519</v>
      </c>
      <c r="D44" s="179" t="s">
        <v>693</v>
      </c>
      <c r="E44" s="9"/>
      <c r="F44" s="13"/>
      <c r="G44" s="147" t="s">
        <v>634</v>
      </c>
      <c r="H44" s="223">
        <f>IF(G44="x",-1,0)</f>
        <v>-1</v>
      </c>
      <c r="I44" s="126" t="s">
        <v>371</v>
      </c>
    </row>
    <row r="45" spans="1:9" ht="9.9499999999999993" customHeight="1" x14ac:dyDescent="0.25">
      <c r="A45" s="28"/>
      <c r="B45" s="29"/>
      <c r="C45" s="30"/>
      <c r="D45" s="31"/>
      <c r="E45" s="32"/>
      <c r="F45" s="32"/>
      <c r="G45" s="33"/>
      <c r="H45" s="223"/>
    </row>
    <row r="46" spans="1:9" ht="24.95" customHeight="1" x14ac:dyDescent="0.25">
      <c r="A46" s="34"/>
      <c r="B46" s="35"/>
      <c r="C46" s="36"/>
      <c r="D46" s="37" t="s">
        <v>5</v>
      </c>
      <c r="E46" s="113">
        <f>COUNTIF(E4:E44,"*")</f>
        <v>38</v>
      </c>
      <c r="F46" s="38">
        <f>COUNTIF(F4:F44,"*")</f>
        <v>2</v>
      </c>
      <c r="G46" s="39">
        <f>COUNTIF(G4:G44,"*")</f>
        <v>3</v>
      </c>
      <c r="H46" s="224"/>
    </row>
    <row r="47" spans="1:9" ht="24.95" customHeight="1" x14ac:dyDescent="0.25">
      <c r="A47" s="34"/>
      <c r="B47" s="35"/>
      <c r="C47" s="36"/>
      <c r="D47" s="40" t="s">
        <v>6</v>
      </c>
      <c r="E47" s="41">
        <v>5</v>
      </c>
      <c r="F47" s="42">
        <v>3</v>
      </c>
      <c r="G47" s="43">
        <v>0</v>
      </c>
      <c r="H47" s="224"/>
    </row>
    <row r="48" spans="1:9" ht="24.95" customHeight="1" x14ac:dyDescent="0.25">
      <c r="A48" s="34"/>
      <c r="B48" s="35"/>
      <c r="C48" s="36"/>
      <c r="D48" s="44" t="s">
        <v>7</v>
      </c>
      <c r="E48" s="45">
        <f>E46*E47</f>
        <v>190</v>
      </c>
      <c r="F48" s="46">
        <f>F46*F47</f>
        <v>6</v>
      </c>
      <c r="G48" s="47">
        <f>G46*G47</f>
        <v>0</v>
      </c>
      <c r="H48" s="224"/>
    </row>
    <row r="49" spans="1:8" ht="24.95" customHeight="1" x14ac:dyDescent="0.25">
      <c r="A49" s="34"/>
      <c r="B49" s="35"/>
      <c r="C49" s="36"/>
      <c r="D49" s="48" t="s">
        <v>15</v>
      </c>
      <c r="E49" s="49">
        <f>E48+F48-G48</f>
        <v>196</v>
      </c>
      <c r="F49" s="34"/>
      <c r="G49" s="50"/>
      <c r="H49" s="224"/>
    </row>
    <row r="50" spans="1:8" ht="24.95" customHeight="1" x14ac:dyDescent="0.25">
      <c r="A50" s="34"/>
      <c r="B50" s="35"/>
      <c r="C50" s="36"/>
      <c r="D50" s="51" t="s">
        <v>8</v>
      </c>
      <c r="E50" s="52">
        <f>(COUNTA(B4:B44)-COUNTIF(E4:G44,"NP"))*E47</f>
        <v>205</v>
      </c>
      <c r="F50" s="53"/>
      <c r="G50" s="54"/>
      <c r="H50" s="224"/>
    </row>
    <row r="51" spans="1:8" ht="24.95" customHeight="1" x14ac:dyDescent="0.25">
      <c r="A51" s="55"/>
      <c r="B51" s="56"/>
      <c r="C51" s="57"/>
      <c r="D51" s="160" t="s">
        <v>459</v>
      </c>
      <c r="E51" s="366" t="str">
        <f>IF(E46+F46+G46=E50/E47,"COMPLETO","INCOMPLETO")</f>
        <v>INCOMPLETO</v>
      </c>
      <c r="F51" s="366"/>
      <c r="G51" s="367"/>
      <c r="H51" s="223"/>
    </row>
    <row r="52" spans="1:8" ht="24.95" customHeight="1" x14ac:dyDescent="0.25">
      <c r="A52" s="17"/>
      <c r="B52" s="56"/>
      <c r="C52" s="57"/>
      <c r="D52" s="17"/>
      <c r="E52" s="17"/>
      <c r="F52" s="17"/>
      <c r="G52" s="17"/>
      <c r="H52" s="225"/>
    </row>
    <row r="53" spans="1:8" ht="24.95" customHeight="1" x14ac:dyDescent="0.25">
      <c r="A53" s="17"/>
      <c r="B53" s="56"/>
      <c r="C53" s="57"/>
      <c r="D53" s="58" t="str">
        <f>A1</f>
        <v>PROCESOS ESTRATÉGICOS</v>
      </c>
      <c r="E53" s="59" t="s">
        <v>12</v>
      </c>
      <c r="F53" s="59" t="s">
        <v>13</v>
      </c>
      <c r="G53" s="60" t="s">
        <v>14</v>
      </c>
      <c r="H53" s="226"/>
    </row>
    <row r="54" spans="1:8" ht="24.95" customHeight="1" x14ac:dyDescent="0.25">
      <c r="A54" s="17"/>
      <c r="B54" s="56"/>
      <c r="C54" s="57"/>
      <c r="D54" s="61" t="str">
        <f>A4</f>
        <v>MANUAL DE CALIDAD</v>
      </c>
      <c r="E54" s="62">
        <f>SUM(COUNTA(E4:E13)*$E$47,COUNTA(F4:F13)*$F$47,COUNTA(G4:G13)*$G$47)</f>
        <v>48</v>
      </c>
      <c r="F54" s="63">
        <f>COUNTA(B4:B13)*$E$47</f>
        <v>50</v>
      </c>
      <c r="G54" s="228">
        <f>(E54/F54)*100</f>
        <v>96</v>
      </c>
      <c r="H54" s="218"/>
    </row>
    <row r="55" spans="1:8" ht="24.95" customHeight="1" x14ac:dyDescent="0.25">
      <c r="A55" s="17"/>
      <c r="B55" s="56"/>
      <c r="C55" s="57"/>
      <c r="D55" s="61" t="str">
        <f>A14</f>
        <v>SATISFACCIÓN</v>
      </c>
      <c r="E55" s="62">
        <f>SUM(COUNTA(E14:E22)*$E$47,COUNTA(F14:F22)*$F$47,COUNTA(G14:G22)*$G$47)</f>
        <v>45</v>
      </c>
      <c r="F55" s="63">
        <f>COUNTA(B14:B22)*$E$47</f>
        <v>45</v>
      </c>
      <c r="G55" s="228">
        <f t="shared" ref="G55:G58" si="0">(E55/F55)*100</f>
        <v>100</v>
      </c>
      <c r="H55" s="218"/>
    </row>
    <row r="56" spans="1:8" ht="24.95" customHeight="1" x14ac:dyDescent="0.25">
      <c r="A56" s="17"/>
      <c r="B56" s="56"/>
      <c r="C56" s="57"/>
      <c r="D56" s="61" t="str">
        <f>A23</f>
        <v>RECURSOS HUMANOS</v>
      </c>
      <c r="E56" s="62">
        <f>SUM(COUNTA(E23:E32)*$E$47,COUNTA(F23:F32)*$F$47,COUNTA(G23:G32)*$G$47)</f>
        <v>53</v>
      </c>
      <c r="F56" s="63">
        <f>COUNTA(B23:B32)*$E$47</f>
        <v>50</v>
      </c>
      <c r="G56" s="228">
        <f t="shared" si="0"/>
        <v>106</v>
      </c>
      <c r="H56" s="218"/>
    </row>
    <row r="57" spans="1:8" ht="24.95" customHeight="1" x14ac:dyDescent="0.25">
      <c r="A57" s="17"/>
      <c r="B57" s="56"/>
      <c r="C57" s="57"/>
      <c r="D57" s="61" t="str">
        <f>A33</f>
        <v>NO CONFORMIDADES, ACCIONES CORRECTIVAS Y PREVENTIVAS</v>
      </c>
      <c r="E57" s="62">
        <f>SUM(COUNTA(E33:E40)*$E$47,COUNTA(F33:F40)*$F$47,COUNTA(G33:G40)*$G$47)</f>
        <v>35</v>
      </c>
      <c r="F57" s="63">
        <f>COUNTA(B33:B40)*$E$47</f>
        <v>40</v>
      </c>
      <c r="G57" s="228">
        <f t="shared" si="0"/>
        <v>87.5</v>
      </c>
      <c r="H57" s="218"/>
    </row>
    <row r="58" spans="1:8" ht="24.95" customHeight="1" x14ac:dyDescent="0.25">
      <c r="A58" s="17"/>
      <c r="B58" s="56"/>
      <c r="C58" s="57"/>
      <c r="D58" s="61" t="str">
        <f>A41</f>
        <v>AUDITORÍA INTERNA</v>
      </c>
      <c r="E58" s="62">
        <f>SUM(COUNTA(E41:E44)*E47,COUNTA(F41:F44)*F47,COUNTA(G41:G44)*G47)</f>
        <v>15</v>
      </c>
      <c r="F58" s="63">
        <f>COUNTA(B41:B44)*$E$47</f>
        <v>20</v>
      </c>
      <c r="G58" s="228">
        <f t="shared" si="0"/>
        <v>75</v>
      </c>
      <c r="H58" s="218"/>
    </row>
    <row r="59" spans="1:8" ht="24.95" customHeight="1" x14ac:dyDescent="0.25">
      <c r="A59" s="69"/>
      <c r="B59" s="114"/>
      <c r="C59" s="115"/>
      <c r="D59" s="65" t="s">
        <v>44</v>
      </c>
      <c r="E59" s="66">
        <f>SUM(E54:E58)</f>
        <v>196</v>
      </c>
      <c r="F59" s="67">
        <f>SUM(F54:F58)</f>
        <v>205</v>
      </c>
      <c r="G59" s="116">
        <f>(G54*ESTÁNDARES!C9+G55*ESTÁNDARES!C10+G56*ESTÁNDARES!C11+G57*ESTÁNDARES!C12+G58*ESTÁNDARES!C13)</f>
        <v>96</v>
      </c>
      <c r="H59" s="219"/>
    </row>
    <row r="60" spans="1:8" ht="13.5" customHeight="1" x14ac:dyDescent="0.25">
      <c r="A60" s="69"/>
      <c r="B60" s="69"/>
      <c r="C60" s="69"/>
      <c r="D60" s="70"/>
    </row>
    <row r="61" spans="1:8" ht="21.95" customHeight="1" x14ac:dyDescent="0.25">
      <c r="A61" s="17"/>
      <c r="B61" s="17"/>
      <c r="C61" s="17"/>
      <c r="D61" s="58" t="s">
        <v>635</v>
      </c>
      <c r="E61" s="59" t="s">
        <v>12</v>
      </c>
      <c r="F61" s="59" t="s">
        <v>13</v>
      </c>
      <c r="G61" s="60" t="s">
        <v>14</v>
      </c>
      <c r="H61" s="224"/>
    </row>
    <row r="62" spans="1:8" ht="21.95" customHeight="1" x14ac:dyDescent="0.25">
      <c r="A62" s="171"/>
      <c r="B62" s="171"/>
      <c r="C62" s="171"/>
      <c r="D62" s="61" t="s">
        <v>26</v>
      </c>
      <c r="E62" s="62">
        <f>SUM(COUNTA(E4:E13)*$E$47,COUNTA(F4:F13)*$F$47,COUNTA(G4:G13)*$G$47,SUM(H4:H13))</f>
        <v>48</v>
      </c>
      <c r="F62" s="63">
        <v>50</v>
      </c>
      <c r="G62" s="228">
        <f>IF((E62/F62)*100&lt;0,"0",(E62/F62)*100)</f>
        <v>96</v>
      </c>
    </row>
    <row r="63" spans="1:8" ht="21.95" customHeight="1" x14ac:dyDescent="0.25">
      <c r="D63" s="61" t="s">
        <v>17</v>
      </c>
      <c r="E63" s="62">
        <f>SUM(COUNTA(E14:E22)*$E$47,COUNTA(F14:F22)*$F$47,COUNTA(G14:G22)*$G$47,SUM(H14:H22))</f>
        <v>45</v>
      </c>
      <c r="F63" s="63">
        <v>45</v>
      </c>
      <c r="G63" s="228">
        <f t="shared" ref="G63:G66" si="1">IF((E63/F63)*100&lt;0,"0",(E63/F63)*100)</f>
        <v>100</v>
      </c>
    </row>
    <row r="64" spans="1:8" ht="21.95" customHeight="1" x14ac:dyDescent="0.25">
      <c r="D64" s="61" t="s">
        <v>29</v>
      </c>
      <c r="E64" s="62">
        <f>SUM(COUNTA(E23:E32)*$E$47,COUNTA(F23:F32)*$F$47,COUNTA(G23:G32)*$G$47,SUM(H23:H32))</f>
        <v>53</v>
      </c>
      <c r="F64" s="63">
        <v>50</v>
      </c>
      <c r="G64" s="228">
        <f t="shared" si="1"/>
        <v>106</v>
      </c>
    </row>
    <row r="65" spans="4:7" ht="21.95" customHeight="1" x14ac:dyDescent="0.25">
      <c r="D65" s="61" t="s">
        <v>34</v>
      </c>
      <c r="E65" s="62">
        <f>SUM(COUNTA(E33:E40)*$E$47,COUNTA(F33:F40)*$F$47,COUNTA(G33:G40)*$G$47,SUM(H33:H40))</f>
        <v>34</v>
      </c>
      <c r="F65" s="63">
        <v>40</v>
      </c>
      <c r="G65" s="228">
        <f t="shared" si="1"/>
        <v>85</v>
      </c>
    </row>
    <row r="66" spans="4:7" ht="21.95" customHeight="1" x14ac:dyDescent="0.25">
      <c r="D66" s="61" t="s">
        <v>633</v>
      </c>
      <c r="E66" s="62">
        <f>SUM(COUNTA(E41:E44)*E47,COUNTA(F41:F44)*F47,COUNTA(G41:G44)*G47,SUM(H41:H44))</f>
        <v>14</v>
      </c>
      <c r="F66" s="63">
        <v>20</v>
      </c>
      <c r="G66" s="228">
        <f t="shared" si="1"/>
        <v>70</v>
      </c>
    </row>
    <row r="67" spans="4:7" ht="21.95" customHeight="1" x14ac:dyDescent="0.25">
      <c r="D67" s="65" t="s">
        <v>636</v>
      </c>
      <c r="E67" s="275">
        <f>SUM(E62:E66)</f>
        <v>194</v>
      </c>
      <c r="F67" s="67">
        <v>205</v>
      </c>
      <c r="G67" s="116">
        <f>(G62*ESTÁNDARES!C9+G63*ESTÁNDARES!C10+G64*ESTÁNDARES!C11+G65*ESTÁNDARES!C12+G66*ESTÁNDARES!C13)</f>
        <v>95</v>
      </c>
    </row>
  </sheetData>
  <protectedRanges>
    <protectedRange sqref="E23:H25 E27:H39 E26 G26 E41:H43 E40 G40 E45:H45 E44 G44" name="Rango1"/>
  </protectedRanges>
  <autoFilter ref="E3:G44"/>
  <mergeCells count="8">
    <mergeCell ref="A14:A22"/>
    <mergeCell ref="A1:G1"/>
    <mergeCell ref="A33:A40"/>
    <mergeCell ref="A23:A32"/>
    <mergeCell ref="E51:G51"/>
    <mergeCell ref="A41:A44"/>
    <mergeCell ref="A2:G2"/>
    <mergeCell ref="A4:A13"/>
  </mergeCells>
  <phoneticPr fontId="3" type="noConversion"/>
  <conditionalFormatting sqref="E51:H51">
    <cfRule type="cellIs" dxfId="117" priority="13" stopIfTrue="1" operator="equal">
      <formula>"INCOMPLETO"</formula>
    </cfRule>
    <cfRule type="cellIs" dxfId="116" priority="14" stopIfTrue="1" operator="equal">
      <formula>"Completo"</formula>
    </cfRule>
  </conditionalFormatting>
  <conditionalFormatting sqref="E4:E44">
    <cfRule type="cellIs" dxfId="115" priority="12" operator="equal">
      <formula>"x"</formula>
    </cfRule>
  </conditionalFormatting>
  <conditionalFormatting sqref="F4:F21 F23:F44">
    <cfRule type="cellIs" dxfId="114" priority="11" operator="equal">
      <formula>"x"</formula>
    </cfRule>
  </conditionalFormatting>
  <conditionalFormatting sqref="G4:H44">
    <cfRule type="cellIs" dxfId="113" priority="10" operator="equal">
      <formula>"x"</formula>
    </cfRule>
  </conditionalFormatting>
  <conditionalFormatting sqref="F22">
    <cfRule type="cellIs" dxfId="112" priority="1" operator="equal">
      <formula>"x"</formula>
    </cfRule>
  </conditionalFormatting>
  <dataValidations count="1">
    <dataValidation type="custom" allowBlank="1" showInputMessage="1" showErrorMessage="1" errorTitle="RECORDATORIO" error="Esta pregunta no admite CUMPLIMIENTO PARCIAL. Debe dejarse en blanco." sqref="F8 F14 F23:F24 F28 F33 F40:F42 F12 F31 F20 F26 F44">
      <formula1>"&lt;&gt;0"</formula1>
    </dataValidation>
  </dataValidations>
  <printOptions horizontalCentered="1"/>
  <pageMargins left="0.19685039370078741" right="0.19685039370078741" top="0.19685039370078741" bottom="0.19685039370078741" header="0" footer="0"/>
  <pageSetup paperSize="9" scale="94" orientation="landscape" r:id="rId1"/>
  <headerFooter>
    <oddFooter>&amp;R&amp;8Cuestionario Evaluación SCL 2014 - Rev.01</oddFooter>
  </headerFooter>
  <rowBreaks count="5" manualBreakCount="5">
    <brk id="13" max="16383" man="1"/>
    <brk id="22" max="16383" man="1"/>
    <brk id="32" max="16383" man="1"/>
    <brk id="40" max="16383" man="1"/>
    <brk id="59" max="6" man="1"/>
  </rowBreaks>
  <drawing r:id="rId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enableFormatConditionsCalculation="0"/>
  <dimension ref="A1:I62"/>
  <sheetViews>
    <sheetView showGridLines="0" topLeftCell="C2" zoomScaleNormal="100" zoomScaleSheetLayoutView="70" zoomScalePageLayoutView="125" workbookViewId="0">
      <pane ySplit="3" topLeftCell="A34" activePane="bottomLeft" state="frozen"/>
      <selection activeCell="C14" sqref="C14"/>
      <selection pane="bottomLeft" activeCell="C5" sqref="C5:D38"/>
    </sheetView>
  </sheetViews>
  <sheetFormatPr baseColWidth="10" defaultColWidth="11.42578125" defaultRowHeight="15" x14ac:dyDescent="0.25"/>
  <cols>
    <col min="1" max="1" width="10" style="16" customWidth="1"/>
    <col min="2" max="2" width="6.28515625" style="16" customWidth="1"/>
    <col min="3" max="3" width="50.42578125" style="16" customWidth="1"/>
    <col min="4" max="4" width="57.42578125" style="16" customWidth="1"/>
    <col min="5" max="7" width="6.7109375" style="16" customWidth="1"/>
    <col min="8" max="8" width="1.42578125" style="234" customWidth="1"/>
    <col min="9" max="9" width="64.42578125" style="126" customWidth="1"/>
    <col min="10" max="16384" width="11.42578125" style="16"/>
  </cols>
  <sheetData>
    <row r="1" spans="1:9" hidden="1" x14ac:dyDescent="0.25">
      <c r="A1" s="1" t="s">
        <v>4</v>
      </c>
    </row>
    <row r="2" spans="1:9" ht="24" customHeight="1" thickBot="1" x14ac:dyDescent="0.3">
      <c r="A2" s="368" t="s">
        <v>53</v>
      </c>
      <c r="B2" s="368"/>
      <c r="C2" s="368"/>
      <c r="D2" s="368"/>
      <c r="E2" s="368"/>
      <c r="F2" s="368"/>
      <c r="G2" s="368"/>
      <c r="H2" s="220"/>
    </row>
    <row r="3" spans="1:9" ht="20.100000000000001" customHeight="1" thickTop="1" x14ac:dyDescent="0.25">
      <c r="A3" s="385" t="s">
        <v>562</v>
      </c>
      <c r="B3" s="385"/>
      <c r="C3" s="385"/>
      <c r="D3" s="385"/>
      <c r="E3" s="385"/>
      <c r="F3" s="385"/>
      <c r="G3" s="385"/>
      <c r="H3" s="221"/>
      <c r="I3" s="126" t="s">
        <v>563</v>
      </c>
    </row>
    <row r="4" spans="1:9" ht="15.75" thickBot="1" x14ac:dyDescent="0.3">
      <c r="A4" s="18" t="s">
        <v>0</v>
      </c>
      <c r="B4" s="18" t="s">
        <v>1</v>
      </c>
      <c r="C4" s="18" t="s">
        <v>2</v>
      </c>
      <c r="D4" s="18" t="s">
        <v>350</v>
      </c>
      <c r="E4" s="18" t="s">
        <v>9</v>
      </c>
      <c r="F4" s="18" t="s">
        <v>10</v>
      </c>
      <c r="G4" s="18" t="s">
        <v>11</v>
      </c>
      <c r="H4" s="235"/>
      <c r="I4" s="127" t="s">
        <v>346</v>
      </c>
    </row>
    <row r="5" spans="1:9" ht="50.1" customHeight="1" x14ac:dyDescent="0.25">
      <c r="A5" s="376" t="s">
        <v>50</v>
      </c>
      <c r="B5" s="19" t="s">
        <v>175</v>
      </c>
      <c r="C5" s="20" t="s">
        <v>131</v>
      </c>
      <c r="D5" s="151"/>
      <c r="E5" s="6" t="s">
        <v>634</v>
      </c>
      <c r="F5" s="14"/>
      <c r="G5" s="144"/>
      <c r="H5" s="32"/>
    </row>
    <row r="6" spans="1:9" ht="50.1" customHeight="1" x14ac:dyDescent="0.25">
      <c r="A6" s="371"/>
      <c r="B6" s="21" t="s">
        <v>176</v>
      </c>
      <c r="C6" s="26" t="s">
        <v>489</v>
      </c>
      <c r="D6" s="181"/>
      <c r="E6" s="7" t="s">
        <v>634</v>
      </c>
      <c r="F6" s="11"/>
      <c r="G6" s="145"/>
      <c r="H6" s="32"/>
    </row>
    <row r="7" spans="1:9" ht="50.1" customHeight="1" x14ac:dyDescent="0.25">
      <c r="A7" s="371"/>
      <c r="B7" s="198" t="s">
        <v>177</v>
      </c>
      <c r="C7" s="23" t="s">
        <v>541</v>
      </c>
      <c r="D7" s="153" t="s">
        <v>694</v>
      </c>
      <c r="E7" s="8" t="s">
        <v>632</v>
      </c>
      <c r="F7" s="11"/>
      <c r="G7" s="146"/>
      <c r="H7" s="223">
        <f>IF(G7="x",-1,0)</f>
        <v>0</v>
      </c>
    </row>
    <row r="8" spans="1:9" ht="50.1" customHeight="1" x14ac:dyDescent="0.25">
      <c r="A8" s="371"/>
      <c r="B8" s="21" t="s">
        <v>178</v>
      </c>
      <c r="C8" s="24" t="s">
        <v>58</v>
      </c>
      <c r="D8" s="395" t="s">
        <v>709</v>
      </c>
      <c r="E8" s="8" t="s">
        <v>634</v>
      </c>
      <c r="F8" s="11"/>
      <c r="G8" s="146"/>
      <c r="H8" s="32"/>
      <c r="I8" s="126" t="s">
        <v>463</v>
      </c>
    </row>
    <row r="9" spans="1:9" ht="85.5" customHeight="1" x14ac:dyDescent="0.25">
      <c r="A9" s="371"/>
      <c r="B9" s="21" t="s">
        <v>179</v>
      </c>
      <c r="C9" s="24" t="s">
        <v>57</v>
      </c>
      <c r="D9" s="153" t="s">
        <v>710</v>
      </c>
      <c r="E9" s="8" t="s">
        <v>634</v>
      </c>
      <c r="F9" s="8"/>
      <c r="G9" s="146"/>
      <c r="H9" s="32"/>
      <c r="I9" s="126" t="s">
        <v>372</v>
      </c>
    </row>
    <row r="10" spans="1:9" ht="50.1" customHeight="1" x14ac:dyDescent="0.25">
      <c r="A10" s="371"/>
      <c r="B10" s="21" t="s">
        <v>180</v>
      </c>
      <c r="C10" s="23" t="s">
        <v>59</v>
      </c>
      <c r="D10" s="153"/>
      <c r="E10" s="8" t="s">
        <v>634</v>
      </c>
      <c r="F10" s="11"/>
      <c r="G10" s="146"/>
      <c r="H10" s="32"/>
    </row>
    <row r="11" spans="1:9" ht="50.1" customHeight="1" thickBot="1" x14ac:dyDescent="0.3">
      <c r="A11" s="377"/>
      <c r="B11" s="112" t="s">
        <v>181</v>
      </c>
      <c r="C11" s="111" t="s">
        <v>490</v>
      </c>
      <c r="D11" s="396" t="s">
        <v>711</v>
      </c>
      <c r="E11" s="9" t="s">
        <v>634</v>
      </c>
      <c r="F11" s="9"/>
      <c r="G11" s="147"/>
      <c r="H11" s="32"/>
      <c r="I11" s="126" t="s">
        <v>373</v>
      </c>
    </row>
    <row r="12" spans="1:9" ht="50.1" customHeight="1" x14ac:dyDescent="0.25">
      <c r="A12" s="376" t="s">
        <v>51</v>
      </c>
      <c r="B12" s="19" t="s">
        <v>182</v>
      </c>
      <c r="C12" s="20" t="s">
        <v>132</v>
      </c>
      <c r="D12" s="155"/>
      <c r="E12" s="6" t="s">
        <v>634</v>
      </c>
      <c r="F12" s="14"/>
      <c r="G12" s="144"/>
      <c r="H12" s="32"/>
    </row>
    <row r="13" spans="1:9" ht="50.1" customHeight="1" x14ac:dyDescent="0.25">
      <c r="A13" s="371"/>
      <c r="B13" s="21" t="s">
        <v>183</v>
      </c>
      <c r="C13" s="26" t="s">
        <v>491</v>
      </c>
      <c r="D13" s="180"/>
      <c r="E13" s="7" t="s">
        <v>634</v>
      </c>
      <c r="F13" s="11"/>
      <c r="G13" s="145"/>
      <c r="H13" s="32"/>
    </row>
    <row r="14" spans="1:9" ht="50.1" customHeight="1" x14ac:dyDescent="0.25">
      <c r="A14" s="371"/>
      <c r="B14" s="21" t="s">
        <v>184</v>
      </c>
      <c r="C14" s="23" t="s">
        <v>492</v>
      </c>
      <c r="D14" s="153"/>
      <c r="E14" s="8" t="s">
        <v>634</v>
      </c>
      <c r="F14" s="8"/>
      <c r="G14" s="146"/>
      <c r="H14" s="32"/>
      <c r="I14" s="126" t="s">
        <v>374</v>
      </c>
    </row>
    <row r="15" spans="1:9" ht="50.1" customHeight="1" x14ac:dyDescent="0.25">
      <c r="A15" s="371"/>
      <c r="B15" s="21" t="s">
        <v>185</v>
      </c>
      <c r="C15" s="24" t="s">
        <v>60</v>
      </c>
      <c r="D15" s="153"/>
      <c r="E15" s="8" t="s">
        <v>634</v>
      </c>
      <c r="F15" s="8"/>
      <c r="G15" s="146"/>
      <c r="H15" s="32"/>
      <c r="I15" s="126" t="s">
        <v>375</v>
      </c>
    </row>
    <row r="16" spans="1:9" ht="50.1" customHeight="1" thickBot="1" x14ac:dyDescent="0.3">
      <c r="A16" s="377"/>
      <c r="B16" s="197" t="s">
        <v>186</v>
      </c>
      <c r="C16" s="111" t="s">
        <v>542</v>
      </c>
      <c r="D16" s="157" t="s">
        <v>673</v>
      </c>
      <c r="E16" s="9"/>
      <c r="F16" s="13"/>
      <c r="G16" s="147" t="s">
        <v>634</v>
      </c>
      <c r="H16" s="223">
        <f>IF(G16="x",-1,0)</f>
        <v>-1</v>
      </c>
      <c r="I16" s="126" t="s">
        <v>376</v>
      </c>
    </row>
    <row r="17" spans="1:9" ht="50.1" customHeight="1" x14ac:dyDescent="0.25">
      <c r="A17" s="370" t="s">
        <v>508</v>
      </c>
      <c r="B17" s="19" t="s">
        <v>187</v>
      </c>
      <c r="C17" s="20" t="s">
        <v>133</v>
      </c>
      <c r="D17" s="155"/>
      <c r="E17" s="6" t="s">
        <v>634</v>
      </c>
      <c r="F17" s="14"/>
      <c r="G17" s="144"/>
      <c r="H17" s="32"/>
    </row>
    <row r="18" spans="1:9" ht="50.1" customHeight="1" x14ac:dyDescent="0.25">
      <c r="A18" s="375"/>
      <c r="B18" s="198" t="s">
        <v>188</v>
      </c>
      <c r="C18" s="26" t="s">
        <v>543</v>
      </c>
      <c r="D18" s="153" t="s">
        <v>695</v>
      </c>
      <c r="E18" s="7" t="s">
        <v>632</v>
      </c>
      <c r="F18" s="12"/>
      <c r="G18" s="145"/>
      <c r="H18" s="223">
        <f>IF(G18="x",-1,0)</f>
        <v>0</v>
      </c>
      <c r="I18" s="126" t="s">
        <v>388</v>
      </c>
    </row>
    <row r="19" spans="1:9" ht="50.1" customHeight="1" x14ac:dyDescent="0.25">
      <c r="A19" s="375"/>
      <c r="B19" s="21" t="s">
        <v>189</v>
      </c>
      <c r="C19" s="26" t="s">
        <v>493</v>
      </c>
      <c r="D19" s="180"/>
      <c r="E19" s="7" t="s">
        <v>634</v>
      </c>
      <c r="F19" s="11"/>
      <c r="G19" s="145"/>
      <c r="H19" s="32"/>
    </row>
    <row r="20" spans="1:9" ht="66" customHeight="1" x14ac:dyDescent="0.25">
      <c r="A20" s="375"/>
      <c r="B20" s="21" t="s">
        <v>190</v>
      </c>
      <c r="C20" s="23" t="s">
        <v>544</v>
      </c>
      <c r="D20" s="156"/>
      <c r="E20" s="8" t="s">
        <v>634</v>
      </c>
      <c r="F20" s="8"/>
      <c r="G20" s="146"/>
      <c r="H20" s="32"/>
      <c r="I20" s="126" t="s">
        <v>389</v>
      </c>
    </row>
    <row r="21" spans="1:9" ht="50.1" customHeight="1" thickBot="1" x14ac:dyDescent="0.3">
      <c r="A21" s="378"/>
      <c r="B21" s="112" t="s">
        <v>191</v>
      </c>
      <c r="C21" s="111" t="s">
        <v>129</v>
      </c>
      <c r="D21" s="154"/>
      <c r="E21" s="9" t="s">
        <v>634</v>
      </c>
      <c r="F21" s="9"/>
      <c r="G21" s="147"/>
      <c r="H21" s="32"/>
    </row>
    <row r="22" spans="1:9" ht="50.1" customHeight="1" x14ac:dyDescent="0.25">
      <c r="A22" s="370" t="s">
        <v>509</v>
      </c>
      <c r="B22" s="19" t="s">
        <v>192</v>
      </c>
      <c r="C22" s="109" t="s">
        <v>494</v>
      </c>
      <c r="D22" s="151" t="s">
        <v>674</v>
      </c>
      <c r="E22" s="6" t="s">
        <v>634</v>
      </c>
      <c r="F22" s="14"/>
      <c r="G22" s="144"/>
      <c r="H22" s="32"/>
    </row>
    <row r="23" spans="1:9" ht="50.1" customHeight="1" x14ac:dyDescent="0.25">
      <c r="A23" s="375"/>
      <c r="B23" s="198" t="s">
        <v>193</v>
      </c>
      <c r="C23" s="23" t="s">
        <v>520</v>
      </c>
      <c r="D23" s="191"/>
      <c r="E23" s="8" t="s">
        <v>632</v>
      </c>
      <c r="F23" s="216"/>
      <c r="G23" s="146"/>
      <c r="H23" s="223">
        <f>IF(G23="x",-1,0)</f>
        <v>0</v>
      </c>
      <c r="I23" s="126" t="s">
        <v>390</v>
      </c>
    </row>
    <row r="24" spans="1:9" ht="50.1" customHeight="1" thickBot="1" x14ac:dyDescent="0.3">
      <c r="A24" s="378"/>
      <c r="B24" s="112" t="s">
        <v>194</v>
      </c>
      <c r="C24" s="25" t="s">
        <v>79</v>
      </c>
      <c r="D24" s="154" t="s">
        <v>675</v>
      </c>
      <c r="E24" s="9" t="s">
        <v>634</v>
      </c>
      <c r="F24" s="9"/>
      <c r="G24" s="147"/>
      <c r="H24" s="32"/>
      <c r="I24" s="126" t="s">
        <v>391</v>
      </c>
    </row>
    <row r="25" spans="1:9" ht="50.1" customHeight="1" x14ac:dyDescent="0.25">
      <c r="A25" s="370" t="s">
        <v>510</v>
      </c>
      <c r="B25" s="19" t="s">
        <v>195</v>
      </c>
      <c r="C25" s="109" t="s">
        <v>620</v>
      </c>
      <c r="D25" s="255"/>
      <c r="E25" s="6" t="s">
        <v>634</v>
      </c>
      <c r="F25" s="6"/>
      <c r="G25" s="144"/>
      <c r="H25" s="32"/>
    </row>
    <row r="26" spans="1:9" ht="50.1" customHeight="1" x14ac:dyDescent="0.25">
      <c r="A26" s="375"/>
      <c r="B26" s="21" t="s">
        <v>196</v>
      </c>
      <c r="C26" s="23" t="s">
        <v>574</v>
      </c>
      <c r="D26" s="253"/>
      <c r="E26" s="8" t="s">
        <v>632</v>
      </c>
      <c r="F26" s="8"/>
      <c r="G26" s="146"/>
      <c r="H26" s="32"/>
      <c r="I26" s="126" t="s">
        <v>392</v>
      </c>
    </row>
    <row r="27" spans="1:9" ht="50.1" customHeight="1" x14ac:dyDescent="0.25">
      <c r="A27" s="375"/>
      <c r="B27" s="21" t="s">
        <v>197</v>
      </c>
      <c r="C27" s="23" t="s">
        <v>130</v>
      </c>
      <c r="D27" s="253"/>
      <c r="E27" s="8" t="s">
        <v>632</v>
      </c>
      <c r="F27" s="8"/>
      <c r="G27" s="146"/>
      <c r="H27" s="32"/>
      <c r="I27" s="126" t="s">
        <v>575</v>
      </c>
    </row>
    <row r="28" spans="1:9" ht="50.1" customHeight="1" x14ac:dyDescent="0.25">
      <c r="A28" s="375"/>
      <c r="B28" s="21" t="s">
        <v>198</v>
      </c>
      <c r="C28" s="23" t="s">
        <v>576</v>
      </c>
      <c r="D28" s="253"/>
      <c r="E28" s="8" t="s">
        <v>634</v>
      </c>
      <c r="F28" s="8"/>
      <c r="G28" s="146"/>
      <c r="H28" s="32"/>
    </row>
    <row r="29" spans="1:9" ht="50.1" customHeight="1" x14ac:dyDescent="0.25">
      <c r="A29" s="375"/>
      <c r="B29" s="21" t="s">
        <v>199</v>
      </c>
      <c r="C29" s="23" t="s">
        <v>80</v>
      </c>
      <c r="D29" s="253"/>
      <c r="E29" s="8" t="s">
        <v>632</v>
      </c>
      <c r="F29" s="8"/>
      <c r="G29" s="146"/>
      <c r="H29" s="32"/>
      <c r="I29" s="126" t="s">
        <v>577</v>
      </c>
    </row>
    <row r="30" spans="1:9" ht="50.1" customHeight="1" x14ac:dyDescent="0.25">
      <c r="A30" s="375"/>
      <c r="B30" s="21" t="s">
        <v>200</v>
      </c>
      <c r="C30" s="23" t="s">
        <v>495</v>
      </c>
      <c r="D30" s="253"/>
      <c r="E30" s="8" t="s">
        <v>632</v>
      </c>
      <c r="F30" s="8"/>
      <c r="G30" s="146"/>
      <c r="H30" s="32"/>
    </row>
    <row r="31" spans="1:9" ht="50.1" customHeight="1" x14ac:dyDescent="0.25">
      <c r="A31" s="375"/>
      <c r="B31" s="21" t="s">
        <v>201</v>
      </c>
      <c r="C31" s="23" t="s">
        <v>579</v>
      </c>
      <c r="D31" s="253"/>
      <c r="E31" s="8" t="s">
        <v>634</v>
      </c>
      <c r="F31" s="8"/>
      <c r="G31" s="146"/>
      <c r="H31" s="32"/>
    </row>
    <row r="32" spans="1:9" ht="50.1" customHeight="1" x14ac:dyDescent="0.25">
      <c r="A32" s="375"/>
      <c r="B32" s="21" t="s">
        <v>202</v>
      </c>
      <c r="C32" s="23" t="s">
        <v>621</v>
      </c>
      <c r="D32" s="253"/>
      <c r="E32" s="8" t="s">
        <v>632</v>
      </c>
      <c r="F32" s="8"/>
      <c r="G32" s="146"/>
      <c r="H32" s="32"/>
    </row>
    <row r="33" spans="1:9" ht="99.75" customHeight="1" x14ac:dyDescent="0.25">
      <c r="A33" s="375"/>
      <c r="B33" s="21" t="s">
        <v>202</v>
      </c>
      <c r="C33" s="23" t="s">
        <v>512</v>
      </c>
      <c r="D33" s="253"/>
      <c r="E33" s="8" t="s">
        <v>632</v>
      </c>
      <c r="F33" s="8"/>
      <c r="G33" s="146"/>
      <c r="H33" s="32"/>
      <c r="I33" s="126" t="s">
        <v>393</v>
      </c>
    </row>
    <row r="34" spans="1:9" ht="50.1" customHeight="1" x14ac:dyDescent="0.25">
      <c r="A34" s="375"/>
      <c r="B34" s="21" t="s">
        <v>203</v>
      </c>
      <c r="C34" s="23" t="s">
        <v>578</v>
      </c>
      <c r="D34" s="279" t="s">
        <v>669</v>
      </c>
      <c r="E34" s="8" t="s">
        <v>632</v>
      </c>
      <c r="F34" s="8"/>
      <c r="G34" s="146"/>
      <c r="H34" s="32"/>
    </row>
    <row r="35" spans="1:9" ht="50.1" customHeight="1" x14ac:dyDescent="0.25">
      <c r="A35" s="375"/>
      <c r="B35" s="21" t="s">
        <v>204</v>
      </c>
      <c r="C35" s="23" t="s">
        <v>572</v>
      </c>
      <c r="D35" s="253"/>
      <c r="E35" s="8" t="s">
        <v>632</v>
      </c>
      <c r="F35" s="11"/>
      <c r="G35" s="146"/>
      <c r="H35" s="32"/>
    </row>
    <row r="36" spans="1:9" ht="50.1" customHeight="1" x14ac:dyDescent="0.25">
      <c r="A36" s="375"/>
      <c r="B36" s="21" t="s">
        <v>205</v>
      </c>
      <c r="C36" s="23" t="s">
        <v>394</v>
      </c>
      <c r="D36" s="253" t="s">
        <v>670</v>
      </c>
      <c r="E36" s="8" t="s">
        <v>632</v>
      </c>
      <c r="F36" s="11"/>
      <c r="G36" s="146"/>
      <c r="H36" s="32"/>
      <c r="I36" s="126" t="s">
        <v>573</v>
      </c>
    </row>
    <row r="37" spans="1:9" ht="50.1" customHeight="1" x14ac:dyDescent="0.25">
      <c r="A37" s="375"/>
      <c r="B37" s="21" t="s">
        <v>624</v>
      </c>
      <c r="C37" s="23" t="s">
        <v>513</v>
      </c>
      <c r="D37" s="253" t="s">
        <v>671</v>
      </c>
      <c r="E37" s="10" t="s">
        <v>632</v>
      </c>
      <c r="F37" s="216"/>
      <c r="G37" s="148"/>
      <c r="H37" s="32"/>
      <c r="I37" s="126" t="s">
        <v>395</v>
      </c>
    </row>
    <row r="38" spans="1:9" ht="50.1" customHeight="1" thickBot="1" x14ac:dyDescent="0.3">
      <c r="A38" s="378"/>
      <c r="B38" s="204" t="s">
        <v>545</v>
      </c>
      <c r="C38" s="111" t="s">
        <v>546</v>
      </c>
      <c r="D38" s="254"/>
      <c r="E38" s="9" t="s">
        <v>632</v>
      </c>
      <c r="F38" s="13"/>
      <c r="G38" s="147"/>
      <c r="H38" s="223">
        <f>IF(G38="x",-1,0)</f>
        <v>0</v>
      </c>
      <c r="I38" s="126" t="s">
        <v>396</v>
      </c>
    </row>
    <row r="39" spans="1:9" ht="9.9499999999999993" customHeight="1" x14ac:dyDescent="0.25">
      <c r="A39" s="28"/>
      <c r="B39" s="29"/>
      <c r="C39" s="30"/>
      <c r="D39" s="31"/>
      <c r="E39" s="32"/>
      <c r="F39" s="32"/>
      <c r="G39" s="33"/>
      <c r="H39" s="32"/>
    </row>
    <row r="40" spans="1:9" ht="24.95" customHeight="1" x14ac:dyDescent="0.25">
      <c r="A40" s="34"/>
      <c r="B40" s="35"/>
      <c r="C40" s="36"/>
      <c r="D40" s="37" t="s">
        <v>5</v>
      </c>
      <c r="E40" s="133">
        <f>COUNTIF(E5:E38,"X")</f>
        <v>33</v>
      </c>
      <c r="F40" s="133">
        <f>COUNTIF(F5:F38,"X")</f>
        <v>0</v>
      </c>
      <c r="G40" s="134">
        <f>COUNTIF(G5:G38,"X")</f>
        <v>1</v>
      </c>
      <c r="H40" s="236"/>
      <c r="I40" s="132"/>
    </row>
    <row r="41" spans="1:9" ht="24.95" customHeight="1" x14ac:dyDescent="0.25">
      <c r="A41" s="34"/>
      <c r="B41" s="35"/>
      <c r="C41" s="36"/>
      <c r="D41" s="40" t="s">
        <v>6</v>
      </c>
      <c r="E41" s="135">
        <v>5</v>
      </c>
      <c r="F41" s="136">
        <v>3</v>
      </c>
      <c r="G41" s="137">
        <v>0</v>
      </c>
      <c r="H41" s="237"/>
    </row>
    <row r="42" spans="1:9" ht="24.95" customHeight="1" x14ac:dyDescent="0.25">
      <c r="A42" s="34"/>
      <c r="B42" s="35"/>
      <c r="C42" s="36"/>
      <c r="D42" s="44" t="s">
        <v>7</v>
      </c>
      <c r="E42" s="138">
        <f>E40*E41</f>
        <v>165</v>
      </c>
      <c r="F42" s="139">
        <f>F40*F41</f>
        <v>0</v>
      </c>
      <c r="G42" s="140">
        <f>G40*G41</f>
        <v>0</v>
      </c>
      <c r="H42" s="237"/>
    </row>
    <row r="43" spans="1:9" ht="24.95" customHeight="1" x14ac:dyDescent="0.25">
      <c r="A43" s="34"/>
      <c r="B43" s="35"/>
      <c r="C43" s="36"/>
      <c r="D43" s="48" t="s">
        <v>15</v>
      </c>
      <c r="E43" s="49">
        <f>E42+F42-G42</f>
        <v>165</v>
      </c>
      <c r="F43" s="34"/>
      <c r="G43" s="50"/>
      <c r="H43" s="238"/>
      <c r="I43" s="132"/>
    </row>
    <row r="44" spans="1:9" ht="24.95" customHeight="1" x14ac:dyDescent="0.25">
      <c r="A44" s="34"/>
      <c r="B44" s="35"/>
      <c r="C44" s="36"/>
      <c r="D44" s="51" t="s">
        <v>8</v>
      </c>
      <c r="E44" s="52">
        <f>(COUNTA(B5:B38)-COUNTIF((E5:G38),"NP"))*E41</f>
        <v>170</v>
      </c>
      <c r="F44" s="53"/>
      <c r="G44" s="54"/>
      <c r="H44" s="238"/>
      <c r="I44" s="132"/>
    </row>
    <row r="45" spans="1:9" ht="24.95" customHeight="1" x14ac:dyDescent="0.25">
      <c r="A45" s="55"/>
      <c r="B45" s="56"/>
      <c r="C45" s="57"/>
      <c r="D45" s="160" t="s">
        <v>459</v>
      </c>
      <c r="E45" s="383" t="str">
        <f>IF(E40+F40+G40=E44/E41,"COMPLETO","INCOMPLETO")</f>
        <v>COMPLETO</v>
      </c>
      <c r="F45" s="383"/>
      <c r="G45" s="384"/>
      <c r="H45" s="239"/>
    </row>
    <row r="46" spans="1:9" ht="24.95" customHeight="1" x14ac:dyDescent="0.25">
      <c r="A46" s="17"/>
      <c r="B46" s="56"/>
      <c r="C46" s="57"/>
      <c r="D46" s="17"/>
      <c r="E46" s="17"/>
      <c r="F46" s="17"/>
      <c r="G46" s="17"/>
      <c r="H46" s="71"/>
    </row>
    <row r="47" spans="1:9" ht="24.95" customHeight="1" x14ac:dyDescent="0.25">
      <c r="A47" s="17"/>
      <c r="B47" s="56"/>
      <c r="C47" s="57"/>
      <c r="D47" s="58" t="str">
        <f>A2</f>
        <v>PROCESOS DE APOYO</v>
      </c>
      <c r="E47" s="59" t="s">
        <v>12</v>
      </c>
      <c r="F47" s="59" t="s">
        <v>13</v>
      </c>
      <c r="G47" s="60" t="s">
        <v>14</v>
      </c>
      <c r="H47" s="240"/>
    </row>
    <row r="48" spans="1:9" ht="24.95" customHeight="1" x14ac:dyDescent="0.25">
      <c r="A48" s="17"/>
      <c r="B48" s="56"/>
      <c r="C48" s="57"/>
      <c r="D48" s="61" t="str">
        <f>A5</f>
        <v>GESTIÓN DOCUMENTAL</v>
      </c>
      <c r="E48" s="62">
        <f>SUM(COUNTIF(E5:E11,"X")*$E$41,COUNTIF(F5:F11,"X")*$F$41,COUNTIF(G5:G11,"X")*$G$41)</f>
        <v>35</v>
      </c>
      <c r="F48" s="63">
        <f>COUNTA(B5:B11)*$E$41</f>
        <v>35</v>
      </c>
      <c r="G48" s="64">
        <f t="shared" ref="G48:G54" si="0">IF((E48/F48)*100&lt;0,0,(E48/F48)*100)</f>
        <v>100</v>
      </c>
      <c r="H48" s="218"/>
    </row>
    <row r="49" spans="1:8" ht="24.95" customHeight="1" x14ac:dyDescent="0.25">
      <c r="A49" s="17"/>
      <c r="B49" s="56"/>
      <c r="C49" s="57"/>
      <c r="D49" s="61" t="str">
        <f>A12</f>
        <v>GESTIÓN DE COMPRAS Y CONTRATACIÓN DE SERVICIOS</v>
      </c>
      <c r="E49" s="62">
        <f>SUM(COUNTIF(E12:E16,"X")*$E$41,COUNTIF(F12:F16,"X")*$F$41,COUNTIF(G12:G16,"X")*$G$41)</f>
        <v>20</v>
      </c>
      <c r="F49" s="63">
        <f>COUNTA(B12:B16)*$E$41</f>
        <v>25</v>
      </c>
      <c r="G49" s="64">
        <f t="shared" si="0"/>
        <v>80</v>
      </c>
      <c r="H49" s="218"/>
    </row>
    <row r="50" spans="1:8" ht="24.95" customHeight="1" x14ac:dyDescent="0.25">
      <c r="A50" s="17"/>
      <c r="B50" s="56"/>
      <c r="C50" s="57"/>
      <c r="D50" s="61" t="s">
        <v>52</v>
      </c>
      <c r="E50" s="62">
        <f>SUM(E52:E53)</f>
        <v>40</v>
      </c>
      <c r="F50" s="63">
        <f>SUM(F52:F53)</f>
        <v>40</v>
      </c>
      <c r="G50" s="64">
        <f t="shared" si="0"/>
        <v>100</v>
      </c>
      <c r="H50" s="218"/>
    </row>
    <row r="51" spans="1:8" ht="24.95" customHeight="1" x14ac:dyDescent="0.25">
      <c r="A51" s="17"/>
      <c r="B51" s="56"/>
      <c r="C51" s="57"/>
      <c r="D51" s="270" t="s">
        <v>629</v>
      </c>
      <c r="E51" s="271">
        <f>SUM(E52:E54)</f>
        <v>110</v>
      </c>
      <c r="F51" s="271">
        <f>SUM(F52:F54)</f>
        <v>110</v>
      </c>
      <c r="G51" s="64">
        <f t="shared" si="0"/>
        <v>100</v>
      </c>
      <c r="H51" s="218"/>
    </row>
    <row r="52" spans="1:8" ht="15" customHeight="1" x14ac:dyDescent="0.25">
      <c r="A52" s="17"/>
      <c r="B52" s="56"/>
      <c r="C52" s="57"/>
      <c r="D52" s="122" t="s">
        <v>508</v>
      </c>
      <c r="E52" s="62">
        <f>SUM(COUNTIF(E17:E21,"X")*$E$41,COUNTIF(F17:F21,"X")*$F$41,COUNTIF(G17:G21,"X")*$G$41,SUM(H17:H21))</f>
        <v>25</v>
      </c>
      <c r="F52" s="63">
        <f>COUNTA(B17:B21)*$E$41</f>
        <v>25</v>
      </c>
      <c r="G52" s="64">
        <f t="shared" si="0"/>
        <v>100</v>
      </c>
      <c r="H52" s="218"/>
    </row>
    <row r="53" spans="1:8" ht="15" customHeight="1" x14ac:dyDescent="0.25">
      <c r="A53" s="17"/>
      <c r="B53" s="56"/>
      <c r="C53" s="57"/>
      <c r="D53" s="122" t="s">
        <v>511</v>
      </c>
      <c r="E53" s="62">
        <f>SUM(COUNTIF(E22:E24,"X")*$E$41,COUNTIF(F22:F24,"X")*$F$41,COUNTIF(G22:G24,"X")*$G$41,SUM(H22:H24))</f>
        <v>15</v>
      </c>
      <c r="F53" s="63">
        <f>COUNTA(B22:B24)*$E$41</f>
        <v>15</v>
      </c>
      <c r="G53" s="64">
        <f t="shared" si="0"/>
        <v>100</v>
      </c>
      <c r="H53" s="218"/>
    </row>
    <row r="54" spans="1:8" ht="15" customHeight="1" x14ac:dyDescent="0.25">
      <c r="A54" s="17"/>
      <c r="B54" s="56"/>
      <c r="C54" s="57"/>
      <c r="D54" s="273" t="s">
        <v>510</v>
      </c>
      <c r="E54" s="271">
        <f>SUM(COUNTIF(E25:E38,"X")*$E$41,COUNTIF(F25:F38,"X")*$F$41,COUNTIF(G25:G38,"X")*$G$41,SUM(H25:H38))</f>
        <v>70</v>
      </c>
      <c r="F54" s="272">
        <f>COUNTA(B25:B38)*$E$41</f>
        <v>70</v>
      </c>
      <c r="G54" s="64">
        <f t="shared" si="0"/>
        <v>100</v>
      </c>
      <c r="H54" s="218"/>
    </row>
    <row r="55" spans="1:8" ht="24.95" customHeight="1" x14ac:dyDescent="0.25">
      <c r="A55" s="17"/>
      <c r="B55" s="56"/>
      <c r="C55" s="57"/>
      <c r="D55" s="274" t="s">
        <v>66</v>
      </c>
      <c r="E55" s="66">
        <f>SUM(E48:E50)</f>
        <v>95</v>
      </c>
      <c r="F55" s="67">
        <f>SUM(F48:F50)</f>
        <v>100</v>
      </c>
      <c r="G55" s="68">
        <f>(G48*ESTÁNDARES!C22+G49*ESTÁNDARES!C23+G50*ESTÁNDARES!C24)</f>
        <v>96</v>
      </c>
      <c r="H55" s="241"/>
    </row>
    <row r="56" spans="1:8" ht="24.95" customHeight="1" x14ac:dyDescent="0.25">
      <c r="A56" s="17"/>
      <c r="B56" s="56"/>
      <c r="C56" s="57"/>
      <c r="D56" s="274" t="s">
        <v>631</v>
      </c>
      <c r="E56" s="275">
        <f>SUM(E48:E49,E51)</f>
        <v>165</v>
      </c>
      <c r="F56" s="276">
        <f>SUM(F48:F49,F51)</f>
        <v>170</v>
      </c>
      <c r="G56" s="68">
        <f>(G48*ESTÁNDARES!C22+G49*ESTÁNDARES!C23+G51*ESTÁNDARES!C24)</f>
        <v>96</v>
      </c>
      <c r="H56" s="241"/>
    </row>
    <row r="57" spans="1:8" x14ac:dyDescent="0.25">
      <c r="A57" s="17"/>
      <c r="B57" s="17"/>
      <c r="C57" s="17"/>
      <c r="D57" s="34"/>
      <c r="E57" s="34"/>
      <c r="F57" s="34"/>
      <c r="G57" s="34"/>
      <c r="H57" s="238"/>
    </row>
    <row r="58" spans="1:8" ht="21.95" customHeight="1" x14ac:dyDescent="0.25">
      <c r="D58" s="58" t="s">
        <v>637</v>
      </c>
      <c r="E58" s="59" t="s">
        <v>12</v>
      </c>
      <c r="F58" s="59" t="s">
        <v>13</v>
      </c>
      <c r="G58" s="60" t="s">
        <v>14</v>
      </c>
    </row>
    <row r="59" spans="1:8" ht="21.95" customHeight="1" x14ac:dyDescent="0.25">
      <c r="D59" s="61" t="s">
        <v>50</v>
      </c>
      <c r="E59" s="62">
        <f>SUM(COUNTIF(E5:E11,"X")*$E$41,COUNTIF(F5:F11,"X")*$F$41,COUNTIF(G5:G11,"X")*$G$41,SUM(H5:H11))</f>
        <v>35</v>
      </c>
      <c r="F59" s="63">
        <v>35</v>
      </c>
      <c r="G59" s="64">
        <f t="shared" ref="G59:G61" si="1">IF((E59/F59)*100&lt;0,0,(E59/F59)*100)</f>
        <v>100</v>
      </c>
    </row>
    <row r="60" spans="1:8" ht="21.95" customHeight="1" x14ac:dyDescent="0.25">
      <c r="D60" s="61" t="s">
        <v>51</v>
      </c>
      <c r="E60" s="62">
        <f>SUM(COUNTIF(E12:E16,"X")*$E$41,COUNTIF(F12:F16,"X")*$F$41,COUNTIF(G12:G16,"X")*$G$41,SUM(H12:H16))</f>
        <v>19</v>
      </c>
      <c r="F60" s="63">
        <v>25</v>
      </c>
      <c r="G60" s="64">
        <f t="shared" si="1"/>
        <v>76</v>
      </c>
    </row>
    <row r="61" spans="1:8" ht="21.95" customHeight="1" x14ac:dyDescent="0.25">
      <c r="D61" s="61" t="s">
        <v>629</v>
      </c>
      <c r="E61" s="62">
        <f>SUM(E52:E54)+SUM(H25:H38)</f>
        <v>110</v>
      </c>
      <c r="F61" s="63">
        <v>110</v>
      </c>
      <c r="G61" s="64">
        <f t="shared" si="1"/>
        <v>100</v>
      </c>
    </row>
    <row r="62" spans="1:8" ht="21.95" customHeight="1" x14ac:dyDescent="0.25">
      <c r="D62" s="65" t="s">
        <v>638</v>
      </c>
      <c r="E62" s="275" t="e">
        <f>SUM(E55:E56,#REF!)</f>
        <v>#REF!</v>
      </c>
      <c r="F62" s="276" t="e">
        <f>SUM(F55:F56,#REF!)</f>
        <v>#REF!</v>
      </c>
      <c r="G62" s="68">
        <f>(G59*ESTÁNDARES!C22+G60*ESTÁNDARES!C23+G61*ESTÁNDARES!C24)</f>
        <v>95.2</v>
      </c>
    </row>
  </sheetData>
  <protectedRanges>
    <protectedRange sqref="G17:H17 E39:H39 E17:E19 E20:H22 E38 G38 E23 G23 G19:H19 G18 E24:H34" name="Rango1"/>
    <protectedRange sqref="E36:E37 G36:H37" name="Rango1_1"/>
    <protectedRange sqref="E35 G35:H35" name="Rango1_2"/>
  </protectedRanges>
  <autoFilter ref="A4:G38"/>
  <mergeCells count="8">
    <mergeCell ref="A22:A24"/>
    <mergeCell ref="A25:A38"/>
    <mergeCell ref="E45:G45"/>
    <mergeCell ref="A2:G2"/>
    <mergeCell ref="A3:G3"/>
    <mergeCell ref="A5:A11"/>
    <mergeCell ref="A12:A16"/>
    <mergeCell ref="A17:A21"/>
  </mergeCells>
  <phoneticPr fontId="3" type="noConversion"/>
  <conditionalFormatting sqref="E45:H45">
    <cfRule type="cellIs" dxfId="111" priority="45" stopIfTrue="1" operator="equal">
      <formula>"INCOMPLETO"</formula>
    </cfRule>
    <cfRule type="cellIs" dxfId="110" priority="46" stopIfTrue="1" operator="equal">
      <formula>"Completo"</formula>
    </cfRule>
  </conditionalFormatting>
  <conditionalFormatting sqref="E38 E5:E34">
    <cfRule type="cellIs" dxfId="109" priority="44" operator="equal">
      <formula>"x"</formula>
    </cfRule>
  </conditionalFormatting>
  <conditionalFormatting sqref="F20:F21 F11 F5:F9 F14:F15 F24:F34">
    <cfRule type="cellIs" dxfId="108" priority="43" operator="equal">
      <formula>"x"</formula>
    </cfRule>
  </conditionalFormatting>
  <conditionalFormatting sqref="G38 G5:H6 G8:H15 G7 G17:H17 G16 G19:H22 G18 G23 G24:H34">
    <cfRule type="cellIs" dxfId="107" priority="42" operator="equal">
      <formula>"x"</formula>
    </cfRule>
  </conditionalFormatting>
  <conditionalFormatting sqref="F12:F13">
    <cfRule type="cellIs" dxfId="106" priority="40" operator="equal">
      <formula>"x"</formula>
    </cfRule>
  </conditionalFormatting>
  <conditionalFormatting sqref="F22">
    <cfRule type="cellIs" dxfId="105" priority="39" operator="equal">
      <formula>"x"</formula>
    </cfRule>
  </conditionalFormatting>
  <conditionalFormatting sqref="F19">
    <cfRule type="cellIs" dxfId="104" priority="38" operator="equal">
      <formula>"x"</formula>
    </cfRule>
  </conditionalFormatting>
  <conditionalFormatting sqref="F17:F18">
    <cfRule type="cellIs" dxfId="103" priority="37" operator="equal">
      <formula>"x"</formula>
    </cfRule>
  </conditionalFormatting>
  <conditionalFormatting sqref="E35">
    <cfRule type="cellIs" dxfId="102" priority="33" operator="equal">
      <formula>"x"</formula>
    </cfRule>
  </conditionalFormatting>
  <conditionalFormatting sqref="E36:E37 G36:H37">
    <cfRule type="cellIs" dxfId="101" priority="27" operator="equal">
      <formula>"x"</formula>
    </cfRule>
  </conditionalFormatting>
  <conditionalFormatting sqref="G35:H35">
    <cfRule type="cellIs" dxfId="100" priority="26" operator="equal">
      <formula>"x"</formula>
    </cfRule>
  </conditionalFormatting>
  <conditionalFormatting sqref="F10">
    <cfRule type="cellIs" dxfId="99" priority="25" operator="equal">
      <formula>"x"</formula>
    </cfRule>
  </conditionalFormatting>
  <conditionalFormatting sqref="E35:E37">
    <cfRule type="cellIs" dxfId="98" priority="16" operator="equal">
      <formula>"x"</formula>
    </cfRule>
  </conditionalFormatting>
  <conditionalFormatting sqref="G35:H37">
    <cfRule type="cellIs" dxfId="97" priority="15" operator="equal">
      <formula>"x"</formula>
    </cfRule>
  </conditionalFormatting>
  <conditionalFormatting sqref="F36:F37">
    <cfRule type="cellIs" dxfId="96" priority="13" operator="equal">
      <formula>"x"</formula>
    </cfRule>
  </conditionalFormatting>
  <conditionalFormatting sqref="F38">
    <cfRule type="cellIs" dxfId="95" priority="12" operator="equal">
      <formula>"x"</formula>
    </cfRule>
  </conditionalFormatting>
  <conditionalFormatting sqref="F23">
    <cfRule type="cellIs" dxfId="94" priority="11" operator="equal">
      <formula>"x"</formula>
    </cfRule>
  </conditionalFormatting>
  <conditionalFormatting sqref="F16">
    <cfRule type="cellIs" dxfId="93" priority="10" operator="equal">
      <formula>"x"</formula>
    </cfRule>
  </conditionalFormatting>
  <conditionalFormatting sqref="H7">
    <cfRule type="cellIs" dxfId="92" priority="9" operator="equal">
      <formula>"x"</formula>
    </cfRule>
  </conditionalFormatting>
  <conditionalFormatting sqref="H16">
    <cfRule type="cellIs" dxfId="91" priority="8" operator="equal">
      <formula>"x"</formula>
    </cfRule>
  </conditionalFormatting>
  <conditionalFormatting sqref="H18">
    <cfRule type="cellIs" dxfId="90" priority="7" operator="equal">
      <formula>"x"</formula>
    </cfRule>
  </conditionalFormatting>
  <conditionalFormatting sqref="H23">
    <cfRule type="cellIs" dxfId="89" priority="6" operator="equal">
      <formula>"x"</formula>
    </cfRule>
  </conditionalFormatting>
  <conditionalFormatting sqref="H38">
    <cfRule type="cellIs" dxfId="88" priority="5" operator="equal">
      <formula>"x"</formula>
    </cfRule>
  </conditionalFormatting>
  <conditionalFormatting sqref="F35">
    <cfRule type="cellIs" dxfId="87" priority="4" operator="equal">
      <formula>"x"</formula>
    </cfRule>
  </conditionalFormatting>
  <dataValidations count="2">
    <dataValidation type="custom" allowBlank="1" showInputMessage="1" showErrorMessage="1" errorTitle="RECORDATORIO" error="Esta pregunta no admite CUMPLIMIENTO PARCIAL. Debe dejarse en blanco." sqref="F10 F12:F13 F22:F23 F16:F19 F5:F8 F35:F38">
      <formula1>"&lt;&gt;0"</formula1>
    </dataValidation>
    <dataValidation allowBlank="1" showInputMessage="1" showErrorMessage="1" errorTitle="RECORDATORIO" error="Esta pregunta NO ES PUNTUABLE para el periodo 2012 y por tanto para marcar la casilla DEBE introducir NP" sqref="G34:G38 F34 E25:G33 E34:E38 H25:H37"/>
  </dataValidations>
  <hyperlinks>
    <hyperlink ref="A1" location="ÍNDICE!A1" display="ÍNDICE"/>
  </hyperlinks>
  <printOptions horizontalCentered="1"/>
  <pageMargins left="0.19685039370078741" right="0.19685039370078741" top="0.19685039370078741" bottom="0.19685039370078741" header="0" footer="0"/>
  <pageSetup paperSize="9" scale="94" orientation="landscape" r:id="rId1"/>
  <headerFooter>
    <oddFooter>&amp;R&amp;8Cuestionario Evaluación SCL 2014 - Rev.01</oddFooter>
  </headerFooter>
  <rowBreaks count="4" manualBreakCount="4">
    <brk id="11" max="16383" man="1"/>
    <brk id="21" max="6" man="1"/>
    <brk id="32" max="6" man="1"/>
    <brk id="38" max="16383" man="1"/>
  </rowBreaks>
  <drawing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enableFormatConditionsCalculation="0"/>
  <dimension ref="A1:I156"/>
  <sheetViews>
    <sheetView showGridLines="0" topLeftCell="A2" zoomScaleNormal="100" zoomScaleSheetLayoutView="85" zoomScalePageLayoutView="125" workbookViewId="0">
      <pane ySplit="3" topLeftCell="A109" activePane="bottomLeft" state="frozen"/>
      <selection activeCell="C14" sqref="C14"/>
      <selection pane="bottomLeft" activeCell="C5" sqref="C5:D114"/>
    </sheetView>
  </sheetViews>
  <sheetFormatPr baseColWidth="10" defaultColWidth="11.42578125" defaultRowHeight="15" x14ac:dyDescent="0.25"/>
  <cols>
    <col min="1" max="1" width="10" style="16" customWidth="1"/>
    <col min="2" max="2" width="6.28515625" style="16" customWidth="1"/>
    <col min="3" max="3" width="50.42578125" style="16" customWidth="1"/>
    <col min="4" max="4" width="57.42578125" style="16" customWidth="1"/>
    <col min="5" max="7" width="6.7109375" style="16" customWidth="1"/>
    <col min="8" max="8" width="6.7109375" style="234" customWidth="1"/>
    <col min="9" max="9" width="71.42578125" style="126" customWidth="1"/>
    <col min="10" max="16384" width="11.42578125" style="16"/>
  </cols>
  <sheetData>
    <row r="1" spans="1:9" hidden="1" x14ac:dyDescent="0.25">
      <c r="A1" s="1" t="s">
        <v>4</v>
      </c>
    </row>
    <row r="2" spans="1:9" ht="24" customHeight="1" thickBot="1" x14ac:dyDescent="0.3">
      <c r="A2" s="368" t="s">
        <v>61</v>
      </c>
      <c r="B2" s="368"/>
      <c r="C2" s="368"/>
      <c r="D2" s="368"/>
      <c r="E2" s="368"/>
      <c r="F2" s="368"/>
      <c r="G2" s="368"/>
      <c r="H2" s="242"/>
    </row>
    <row r="3" spans="1:9" ht="27.75" customHeight="1" thickTop="1" x14ac:dyDescent="0.25">
      <c r="A3" s="385" t="s">
        <v>562</v>
      </c>
      <c r="B3" s="385"/>
      <c r="C3" s="385"/>
      <c r="D3" s="385"/>
      <c r="E3" s="385"/>
      <c r="F3" s="385"/>
      <c r="G3" s="385"/>
      <c r="H3" s="243"/>
    </row>
    <row r="4" spans="1:9" ht="15.75" thickBot="1" x14ac:dyDescent="0.3">
      <c r="A4" s="18" t="s">
        <v>0</v>
      </c>
      <c r="B4" s="18" t="s">
        <v>1</v>
      </c>
      <c r="C4" s="18" t="s">
        <v>2</v>
      </c>
      <c r="D4" s="18" t="s">
        <v>350</v>
      </c>
      <c r="E4" s="18" t="s">
        <v>9</v>
      </c>
      <c r="F4" s="18" t="s">
        <v>10</v>
      </c>
      <c r="G4" s="18" t="s">
        <v>11</v>
      </c>
      <c r="H4" s="235"/>
      <c r="I4" s="127" t="s">
        <v>346</v>
      </c>
    </row>
    <row r="5" spans="1:9" ht="132" customHeight="1" thickBot="1" x14ac:dyDescent="0.3">
      <c r="A5" s="217" t="s">
        <v>68</v>
      </c>
      <c r="B5" s="202" t="s">
        <v>206</v>
      </c>
      <c r="C5" s="109" t="s">
        <v>547</v>
      </c>
      <c r="D5" s="109" t="s">
        <v>712</v>
      </c>
      <c r="E5" s="6" t="s">
        <v>634</v>
      </c>
      <c r="F5" s="14"/>
      <c r="G5" s="144"/>
      <c r="H5" s="223">
        <f>IF(G5="x",-1,0)</f>
        <v>0</v>
      </c>
    </row>
    <row r="6" spans="1:9" ht="50.1" customHeight="1" x14ac:dyDescent="0.25">
      <c r="A6" s="376" t="s">
        <v>81</v>
      </c>
      <c r="B6" s="19" t="s">
        <v>207</v>
      </c>
      <c r="C6" s="107" t="s">
        <v>82</v>
      </c>
      <c r="D6" s="189"/>
      <c r="E6" s="6" t="s">
        <v>632</v>
      </c>
      <c r="F6" s="14"/>
      <c r="G6" s="144"/>
      <c r="H6" s="32"/>
      <c r="I6" s="126" t="s">
        <v>398</v>
      </c>
    </row>
    <row r="7" spans="1:9" ht="72" customHeight="1" x14ac:dyDescent="0.25">
      <c r="A7" s="371"/>
      <c r="B7" s="198" t="s">
        <v>208</v>
      </c>
      <c r="C7" s="23" t="s">
        <v>548</v>
      </c>
      <c r="D7" s="191" t="s">
        <v>713</v>
      </c>
      <c r="E7" s="8" t="s">
        <v>632</v>
      </c>
      <c r="F7" s="11"/>
      <c r="G7" s="146"/>
      <c r="H7" s="223">
        <f>IF(G7="x",-1,0)</f>
        <v>0</v>
      </c>
      <c r="I7" s="126" t="s">
        <v>399</v>
      </c>
    </row>
    <row r="8" spans="1:9" ht="50.1" customHeight="1" x14ac:dyDescent="0.25">
      <c r="A8" s="371"/>
      <c r="B8" s="21" t="s">
        <v>209</v>
      </c>
      <c r="C8" s="23" t="s">
        <v>400</v>
      </c>
      <c r="D8" s="191"/>
      <c r="E8" s="8" t="s">
        <v>632</v>
      </c>
      <c r="F8" s="11"/>
      <c r="G8" s="146"/>
      <c r="H8" s="32"/>
      <c r="I8" s="126" t="s">
        <v>401</v>
      </c>
    </row>
    <row r="9" spans="1:9" ht="50.1" customHeight="1" x14ac:dyDescent="0.25">
      <c r="A9" s="371"/>
      <c r="B9" s="21" t="s">
        <v>210</v>
      </c>
      <c r="C9" s="23" t="s">
        <v>464</v>
      </c>
      <c r="D9" s="191"/>
      <c r="E9" s="8" t="s">
        <v>632</v>
      </c>
      <c r="F9" s="11"/>
      <c r="G9" s="146"/>
      <c r="H9" s="32"/>
    </row>
    <row r="10" spans="1:9" ht="50.1" customHeight="1" x14ac:dyDescent="0.25">
      <c r="A10" s="371"/>
      <c r="B10" s="198" t="s">
        <v>211</v>
      </c>
      <c r="C10" s="23" t="s">
        <v>549</v>
      </c>
      <c r="D10" s="156"/>
      <c r="E10" s="8" t="s">
        <v>632</v>
      </c>
      <c r="F10" s="11"/>
      <c r="G10" s="146"/>
      <c r="H10" s="223">
        <f>IF(G10="x",-1,0)</f>
        <v>0</v>
      </c>
      <c r="I10" s="126" t="s">
        <v>402</v>
      </c>
    </row>
    <row r="11" spans="1:9" ht="84.75" customHeight="1" x14ac:dyDescent="0.25">
      <c r="A11" s="371"/>
      <c r="B11" s="21" t="s">
        <v>212</v>
      </c>
      <c r="C11" s="23" t="s">
        <v>84</v>
      </c>
      <c r="D11" s="156" t="s">
        <v>714</v>
      </c>
      <c r="E11" s="8"/>
      <c r="F11" s="11"/>
      <c r="G11" s="146" t="s">
        <v>632</v>
      </c>
      <c r="H11" s="32"/>
      <c r="I11" s="126" t="s">
        <v>404</v>
      </c>
    </row>
    <row r="12" spans="1:9" ht="50.1" customHeight="1" x14ac:dyDescent="0.25">
      <c r="A12" s="371"/>
      <c r="B12" s="21" t="s">
        <v>213</v>
      </c>
      <c r="C12" s="24" t="s">
        <v>85</v>
      </c>
      <c r="D12" s="191"/>
      <c r="E12" s="8" t="s">
        <v>632</v>
      </c>
      <c r="F12" s="11"/>
      <c r="G12" s="146"/>
      <c r="H12" s="32"/>
    </row>
    <row r="13" spans="1:9" ht="50.1" customHeight="1" x14ac:dyDescent="0.25">
      <c r="A13" s="371"/>
      <c r="B13" s="21" t="s">
        <v>214</v>
      </c>
      <c r="C13" s="23" t="s">
        <v>405</v>
      </c>
      <c r="D13" s="191"/>
      <c r="E13" s="8" t="s">
        <v>632</v>
      </c>
      <c r="F13" s="11"/>
      <c r="G13" s="146"/>
      <c r="H13" s="32"/>
      <c r="I13" s="126" t="s">
        <v>406</v>
      </c>
    </row>
    <row r="14" spans="1:9" ht="50.1" customHeight="1" x14ac:dyDescent="0.25">
      <c r="A14" s="371"/>
      <c r="B14" s="198" t="s">
        <v>215</v>
      </c>
      <c r="C14" s="23" t="s">
        <v>550</v>
      </c>
      <c r="D14" s="192" t="s">
        <v>704</v>
      </c>
      <c r="E14" s="8"/>
      <c r="F14" s="11"/>
      <c r="G14" s="146" t="s">
        <v>632</v>
      </c>
      <c r="H14" s="223">
        <f>IF(G14="x",-1,0)</f>
        <v>-1</v>
      </c>
    </row>
    <row r="15" spans="1:9" ht="50.1" customHeight="1" thickBot="1" x14ac:dyDescent="0.3">
      <c r="A15" s="377"/>
      <c r="B15" s="112" t="s">
        <v>216</v>
      </c>
      <c r="C15" s="25" t="s">
        <v>86</v>
      </c>
      <c r="D15" s="154"/>
      <c r="E15" s="9" t="s">
        <v>632</v>
      </c>
      <c r="F15" s="13"/>
      <c r="G15" s="147"/>
      <c r="H15" s="32"/>
    </row>
    <row r="16" spans="1:9" ht="73.5" customHeight="1" x14ac:dyDescent="0.25">
      <c r="A16" s="370" t="s">
        <v>73</v>
      </c>
      <c r="B16" s="202" t="s">
        <v>217</v>
      </c>
      <c r="C16" s="109" t="s">
        <v>551</v>
      </c>
      <c r="D16" s="189"/>
      <c r="E16" s="6" t="s">
        <v>632</v>
      </c>
      <c r="F16" s="14"/>
      <c r="G16" s="144"/>
      <c r="H16" s="223">
        <f>IF(G16="x",-1,0)</f>
        <v>0</v>
      </c>
    </row>
    <row r="17" spans="1:9" ht="50.1" customHeight="1" thickBot="1" x14ac:dyDescent="0.3">
      <c r="A17" s="375"/>
      <c r="B17" s="108" t="s">
        <v>218</v>
      </c>
      <c r="C17" s="24" t="s">
        <v>87</v>
      </c>
      <c r="D17" s="156"/>
      <c r="E17" s="8" t="s">
        <v>632</v>
      </c>
      <c r="F17" s="11"/>
      <c r="G17" s="146"/>
      <c r="H17" s="32"/>
    </row>
    <row r="18" spans="1:9" ht="64.5" customHeight="1" x14ac:dyDescent="0.25">
      <c r="A18" s="370" t="s">
        <v>70</v>
      </c>
      <c r="B18" s="19" t="s">
        <v>219</v>
      </c>
      <c r="C18" s="109" t="s">
        <v>496</v>
      </c>
      <c r="D18" s="151"/>
      <c r="E18" s="6" t="s">
        <v>632</v>
      </c>
      <c r="F18" s="14"/>
      <c r="G18" s="144"/>
      <c r="H18" s="32"/>
    </row>
    <row r="19" spans="1:9" ht="50.1" customHeight="1" x14ac:dyDescent="0.25">
      <c r="A19" s="375"/>
      <c r="B19" s="21" t="s">
        <v>220</v>
      </c>
      <c r="C19" s="24" t="s">
        <v>88</v>
      </c>
      <c r="D19" s="153"/>
      <c r="E19" s="8" t="s">
        <v>632</v>
      </c>
      <c r="F19" s="11"/>
      <c r="G19" s="146"/>
      <c r="H19" s="32"/>
    </row>
    <row r="20" spans="1:9" ht="50.1" customHeight="1" x14ac:dyDescent="0.25">
      <c r="A20" s="375"/>
      <c r="B20" s="21" t="s">
        <v>221</v>
      </c>
      <c r="C20" s="183" t="s">
        <v>480</v>
      </c>
      <c r="D20" s="156"/>
      <c r="E20" s="8" t="s">
        <v>632</v>
      </c>
      <c r="F20" s="11"/>
      <c r="G20" s="146"/>
      <c r="H20" s="32"/>
    </row>
    <row r="21" spans="1:9" ht="63" customHeight="1" x14ac:dyDescent="0.25">
      <c r="A21" s="375"/>
      <c r="B21" s="198" t="s">
        <v>222</v>
      </c>
      <c r="C21" s="23" t="s">
        <v>521</v>
      </c>
      <c r="D21" s="192" t="s">
        <v>696</v>
      </c>
      <c r="E21" s="8" t="s">
        <v>632</v>
      </c>
      <c r="F21" s="11"/>
      <c r="G21" s="146"/>
      <c r="H21" s="223">
        <f>IF(G21="x",-1,0)</f>
        <v>0</v>
      </c>
    </row>
    <row r="22" spans="1:9" ht="50.1" customHeight="1" x14ac:dyDescent="0.25">
      <c r="A22" s="375"/>
      <c r="B22" s="21" t="s">
        <v>223</v>
      </c>
      <c r="C22" s="110" t="s">
        <v>89</v>
      </c>
      <c r="D22" s="186"/>
      <c r="E22" s="10" t="s">
        <v>632</v>
      </c>
      <c r="F22" s="11"/>
      <c r="G22" s="148"/>
      <c r="H22" s="32"/>
    </row>
    <row r="23" spans="1:9" ht="50.1" customHeight="1" thickBot="1" x14ac:dyDescent="0.3">
      <c r="A23" s="378"/>
      <c r="B23" s="112" t="s">
        <v>224</v>
      </c>
      <c r="C23" s="25" t="s">
        <v>93</v>
      </c>
      <c r="D23" s="154"/>
      <c r="E23" s="9" t="s">
        <v>632</v>
      </c>
      <c r="F23" s="13"/>
      <c r="G23" s="147"/>
      <c r="H23" s="32"/>
    </row>
    <row r="24" spans="1:9" ht="63.75" customHeight="1" x14ac:dyDescent="0.25">
      <c r="A24" s="370" t="s">
        <v>71</v>
      </c>
      <c r="B24" s="202" t="s">
        <v>225</v>
      </c>
      <c r="C24" s="118" t="s">
        <v>522</v>
      </c>
      <c r="D24" s="193" t="s">
        <v>697</v>
      </c>
      <c r="E24" s="6" t="s">
        <v>632</v>
      </c>
      <c r="F24" s="14"/>
      <c r="G24" s="144"/>
      <c r="H24" s="223">
        <f>IF(G24="x",-1,0)</f>
        <v>0</v>
      </c>
      <c r="I24" s="126" t="s">
        <v>410</v>
      </c>
    </row>
    <row r="25" spans="1:9" ht="50.1" customHeight="1" thickBot="1" x14ac:dyDescent="0.3">
      <c r="A25" s="375"/>
      <c r="B25" s="21" t="s">
        <v>226</v>
      </c>
      <c r="C25" s="24" t="s">
        <v>90</v>
      </c>
      <c r="D25" s="181"/>
      <c r="E25" s="7" t="s">
        <v>632</v>
      </c>
      <c r="F25" s="12"/>
      <c r="G25" s="145"/>
      <c r="H25" s="32"/>
      <c r="I25" s="126" t="s">
        <v>407</v>
      </c>
    </row>
    <row r="26" spans="1:9" ht="50.1" customHeight="1" x14ac:dyDescent="0.25">
      <c r="A26" s="375"/>
      <c r="B26" s="21" t="s">
        <v>227</v>
      </c>
      <c r="C26" s="24" t="s">
        <v>92</v>
      </c>
      <c r="D26" s="193" t="s">
        <v>698</v>
      </c>
      <c r="E26" s="7" t="s">
        <v>632</v>
      </c>
      <c r="F26" s="12"/>
      <c r="G26" s="145"/>
      <c r="H26" s="32"/>
      <c r="I26" s="126" t="s">
        <v>408</v>
      </c>
    </row>
    <row r="27" spans="1:9" ht="50.1" customHeight="1" x14ac:dyDescent="0.25">
      <c r="A27" s="375"/>
      <c r="B27" s="21" t="s">
        <v>228</v>
      </c>
      <c r="C27" s="24" t="s">
        <v>94</v>
      </c>
      <c r="D27" s="181"/>
      <c r="E27" s="7" t="s">
        <v>632</v>
      </c>
      <c r="F27" s="12"/>
      <c r="G27" s="145"/>
      <c r="H27" s="32"/>
      <c r="I27" s="126" t="s">
        <v>411</v>
      </c>
    </row>
    <row r="28" spans="1:9" ht="50.1" customHeight="1" x14ac:dyDescent="0.25">
      <c r="A28" s="375"/>
      <c r="B28" s="21" t="s">
        <v>229</v>
      </c>
      <c r="C28" s="24" t="s">
        <v>91</v>
      </c>
      <c r="D28" s="190"/>
      <c r="E28" s="7" t="s">
        <v>632</v>
      </c>
      <c r="F28" s="12"/>
      <c r="G28" s="145"/>
      <c r="H28" s="32"/>
      <c r="I28" s="126" t="s">
        <v>409</v>
      </c>
    </row>
    <row r="29" spans="1:9" ht="63" customHeight="1" x14ac:dyDescent="0.25">
      <c r="A29" s="375"/>
      <c r="B29" s="198" t="s">
        <v>230</v>
      </c>
      <c r="C29" s="119" t="s">
        <v>523</v>
      </c>
      <c r="D29" s="190"/>
      <c r="E29" s="7" t="s">
        <v>632</v>
      </c>
      <c r="F29" s="12"/>
      <c r="G29" s="145"/>
      <c r="H29" s="223">
        <f>IF(G29="x",-1,0)</f>
        <v>0</v>
      </c>
      <c r="I29" s="126" t="s">
        <v>424</v>
      </c>
    </row>
    <row r="30" spans="1:9" ht="50.1" customHeight="1" x14ac:dyDescent="0.25">
      <c r="A30" s="375"/>
      <c r="B30" s="21" t="s">
        <v>231</v>
      </c>
      <c r="C30" s="24" t="s">
        <v>90</v>
      </c>
      <c r="D30" s="152"/>
      <c r="E30" s="7" t="s">
        <v>632</v>
      </c>
      <c r="F30" s="12"/>
      <c r="G30" s="145"/>
      <c r="H30" s="32"/>
    </row>
    <row r="31" spans="1:9" ht="50.1" customHeight="1" x14ac:dyDescent="0.25">
      <c r="A31" s="375"/>
      <c r="B31" s="21" t="s">
        <v>232</v>
      </c>
      <c r="C31" s="24" t="s">
        <v>92</v>
      </c>
      <c r="D31" s="181"/>
      <c r="E31" s="7" t="s">
        <v>632</v>
      </c>
      <c r="F31" s="12"/>
      <c r="G31" s="145"/>
      <c r="H31" s="32"/>
    </row>
    <row r="32" spans="1:9" ht="50.1" customHeight="1" x14ac:dyDescent="0.25">
      <c r="A32" s="375"/>
      <c r="B32" s="21" t="s">
        <v>233</v>
      </c>
      <c r="C32" s="24" t="s">
        <v>94</v>
      </c>
      <c r="D32" s="181"/>
      <c r="E32" s="7" t="s">
        <v>632</v>
      </c>
      <c r="F32" s="12"/>
      <c r="G32" s="145"/>
      <c r="H32" s="32"/>
    </row>
    <row r="33" spans="1:9" ht="50.1" customHeight="1" x14ac:dyDescent="0.25">
      <c r="A33" s="375"/>
      <c r="B33" s="21" t="s">
        <v>234</v>
      </c>
      <c r="C33" s="24" t="s">
        <v>91</v>
      </c>
      <c r="D33" s="181"/>
      <c r="E33" s="7" t="s">
        <v>632</v>
      </c>
      <c r="F33" s="12"/>
      <c r="G33" s="145"/>
      <c r="H33" s="32"/>
      <c r="I33" s="126" t="s">
        <v>409</v>
      </c>
    </row>
    <row r="34" spans="1:9" ht="63.75" customHeight="1" x14ac:dyDescent="0.25">
      <c r="A34" s="375"/>
      <c r="B34" s="198" t="s">
        <v>235</v>
      </c>
      <c r="C34" s="119" t="s">
        <v>524</v>
      </c>
      <c r="D34" s="284" t="s">
        <v>699</v>
      </c>
      <c r="E34" s="7" t="s">
        <v>632</v>
      </c>
      <c r="F34" s="11"/>
      <c r="G34" s="145"/>
      <c r="H34" s="223">
        <f>IF(G34="x",-1,0)</f>
        <v>0</v>
      </c>
    </row>
    <row r="35" spans="1:9" ht="50.1" customHeight="1" x14ac:dyDescent="0.25">
      <c r="A35" s="375"/>
      <c r="B35" s="21" t="s">
        <v>236</v>
      </c>
      <c r="C35" s="24" t="s">
        <v>90</v>
      </c>
      <c r="D35" s="181"/>
      <c r="E35" s="7" t="s">
        <v>632</v>
      </c>
      <c r="F35" s="12"/>
      <c r="G35" s="145"/>
      <c r="H35" s="32"/>
    </row>
    <row r="36" spans="1:9" ht="50.1" customHeight="1" x14ac:dyDescent="0.25">
      <c r="A36" s="375"/>
      <c r="B36" s="21" t="s">
        <v>237</v>
      </c>
      <c r="C36" s="24" t="s">
        <v>92</v>
      </c>
      <c r="D36" s="187"/>
      <c r="E36" s="7" t="s">
        <v>632</v>
      </c>
      <c r="F36" s="12"/>
      <c r="G36" s="145"/>
      <c r="H36" s="32"/>
    </row>
    <row r="37" spans="1:9" ht="50.1" customHeight="1" x14ac:dyDescent="0.25">
      <c r="A37" s="375"/>
      <c r="B37" s="21" t="s">
        <v>238</v>
      </c>
      <c r="C37" s="24" t="s">
        <v>94</v>
      </c>
      <c r="D37" s="181"/>
      <c r="E37" s="7" t="s">
        <v>632</v>
      </c>
      <c r="F37" s="12"/>
      <c r="G37" s="145"/>
      <c r="H37" s="32"/>
    </row>
    <row r="38" spans="1:9" ht="50.1" customHeight="1" x14ac:dyDescent="0.25">
      <c r="A38" s="375"/>
      <c r="B38" s="21" t="s">
        <v>239</v>
      </c>
      <c r="C38" s="24" t="s">
        <v>91</v>
      </c>
      <c r="D38" s="181"/>
      <c r="E38" s="7" t="s">
        <v>632</v>
      </c>
      <c r="F38" s="12"/>
      <c r="G38" s="145"/>
      <c r="H38" s="32"/>
      <c r="I38" s="126" t="s">
        <v>409</v>
      </c>
    </row>
    <row r="39" spans="1:9" ht="69" customHeight="1" x14ac:dyDescent="0.25">
      <c r="A39" s="375"/>
      <c r="B39" s="198" t="s">
        <v>240</v>
      </c>
      <c r="C39" s="119" t="s">
        <v>552</v>
      </c>
      <c r="D39" s="191" t="s">
        <v>715</v>
      </c>
      <c r="E39" s="7" t="s">
        <v>632</v>
      </c>
      <c r="F39" s="12"/>
      <c r="G39" s="145"/>
      <c r="H39" s="223">
        <f>IF(G39="x",-1,0)</f>
        <v>0</v>
      </c>
      <c r="I39" s="126" t="s">
        <v>412</v>
      </c>
    </row>
    <row r="40" spans="1:9" ht="60.75" customHeight="1" x14ac:dyDescent="0.25">
      <c r="A40" s="375"/>
      <c r="B40" s="198" t="s">
        <v>241</v>
      </c>
      <c r="C40" s="120" t="s">
        <v>553</v>
      </c>
      <c r="D40" s="191" t="s">
        <v>700</v>
      </c>
      <c r="E40" s="7" t="s">
        <v>632</v>
      </c>
      <c r="F40" s="12"/>
      <c r="G40" s="145"/>
      <c r="H40" s="223">
        <f>IF(G40="x",-1,0)</f>
        <v>0</v>
      </c>
      <c r="I40" s="126" t="s">
        <v>413</v>
      </c>
    </row>
    <row r="41" spans="1:9" ht="50.1" customHeight="1" x14ac:dyDescent="0.25">
      <c r="A41" s="375"/>
      <c r="B41" s="199" t="s">
        <v>242</v>
      </c>
      <c r="C41" s="23" t="s">
        <v>497</v>
      </c>
      <c r="D41" s="190" t="s">
        <v>718</v>
      </c>
      <c r="E41" s="7" t="s">
        <v>632</v>
      </c>
      <c r="F41" s="7"/>
      <c r="G41" s="145"/>
      <c r="H41" s="32"/>
    </row>
    <row r="42" spans="1:9" ht="50.1" customHeight="1" x14ac:dyDescent="0.25">
      <c r="A42" s="375"/>
      <c r="B42" s="198" t="s">
        <v>559</v>
      </c>
      <c r="C42" s="120" t="s">
        <v>554</v>
      </c>
      <c r="D42" s="190" t="s">
        <v>701</v>
      </c>
      <c r="E42" s="7"/>
      <c r="F42" s="12"/>
      <c r="G42" s="145"/>
      <c r="H42" s="223">
        <f>IF(G42="x",-1,0)</f>
        <v>0</v>
      </c>
    </row>
    <row r="43" spans="1:9" ht="50.1" customHeight="1" thickBot="1" x14ac:dyDescent="0.3">
      <c r="A43" s="378"/>
      <c r="B43" s="204" t="s">
        <v>560</v>
      </c>
      <c r="C43" s="245" t="s">
        <v>561</v>
      </c>
      <c r="D43" s="253"/>
      <c r="E43" s="246"/>
      <c r="F43" s="207"/>
      <c r="G43" s="247" t="s">
        <v>641</v>
      </c>
      <c r="H43" s="223"/>
    </row>
    <row r="44" spans="1:9" ht="50.1" customHeight="1" x14ac:dyDescent="0.25">
      <c r="A44" s="370" t="s">
        <v>72</v>
      </c>
      <c r="B44" s="19" t="s">
        <v>243</v>
      </c>
      <c r="C44" s="143" t="s">
        <v>498</v>
      </c>
      <c r="D44" s="188"/>
      <c r="E44" s="6" t="s">
        <v>632</v>
      </c>
      <c r="F44" s="14"/>
      <c r="G44" s="144"/>
      <c r="H44" s="32"/>
    </row>
    <row r="45" spans="1:9" ht="50.1" customHeight="1" x14ac:dyDescent="0.25">
      <c r="A45" s="375"/>
      <c r="B45" s="198" t="s">
        <v>244</v>
      </c>
      <c r="C45" s="26" t="s">
        <v>525</v>
      </c>
      <c r="D45" s="181"/>
      <c r="E45" s="7" t="s">
        <v>632</v>
      </c>
      <c r="F45" s="12"/>
      <c r="G45" s="145"/>
      <c r="H45" s="223">
        <f>IF(G45="x",-1,0)</f>
        <v>0</v>
      </c>
    </row>
    <row r="46" spans="1:9" ht="50.1" customHeight="1" x14ac:dyDescent="0.25">
      <c r="A46" s="375"/>
      <c r="B46" s="21" t="s">
        <v>245</v>
      </c>
      <c r="C46" s="26" t="s">
        <v>465</v>
      </c>
      <c r="D46" s="284" t="s">
        <v>702</v>
      </c>
      <c r="E46" s="7" t="s">
        <v>632</v>
      </c>
      <c r="F46" s="7"/>
      <c r="G46" s="145"/>
      <c r="H46" s="32"/>
      <c r="I46" s="126" t="s">
        <v>403</v>
      </c>
    </row>
    <row r="47" spans="1:9" ht="50.1" customHeight="1" x14ac:dyDescent="0.25">
      <c r="A47" s="375"/>
      <c r="B47" s="21" t="s">
        <v>246</v>
      </c>
      <c r="C47" s="26" t="s">
        <v>301</v>
      </c>
      <c r="D47" s="190"/>
      <c r="E47" s="7" t="s">
        <v>632</v>
      </c>
      <c r="F47" s="7"/>
      <c r="G47" s="145"/>
      <c r="H47" s="32"/>
      <c r="I47" s="126" t="s">
        <v>414</v>
      </c>
    </row>
    <row r="48" spans="1:9" ht="50.1" customHeight="1" x14ac:dyDescent="0.25">
      <c r="A48" s="375"/>
      <c r="B48" s="21" t="s">
        <v>247</v>
      </c>
      <c r="C48" s="26" t="s">
        <v>333</v>
      </c>
      <c r="D48" s="181" t="s">
        <v>716</v>
      </c>
      <c r="E48" s="7" t="s">
        <v>632</v>
      </c>
      <c r="F48" s="7"/>
      <c r="G48" s="145"/>
      <c r="H48" s="32"/>
      <c r="I48" s="126" t="s">
        <v>415</v>
      </c>
    </row>
    <row r="49" spans="1:9" ht="50.1" customHeight="1" thickBot="1" x14ac:dyDescent="0.3">
      <c r="A49" s="375"/>
      <c r="B49" s="27" t="s">
        <v>248</v>
      </c>
      <c r="C49" s="111" t="s">
        <v>417</v>
      </c>
      <c r="D49" s="194"/>
      <c r="E49" s="9" t="s">
        <v>632</v>
      </c>
      <c r="F49" s="9"/>
      <c r="G49" s="147"/>
      <c r="H49" s="32"/>
      <c r="I49" s="128" t="s">
        <v>416</v>
      </c>
    </row>
    <row r="50" spans="1:9" ht="50.1" customHeight="1" x14ac:dyDescent="0.25">
      <c r="A50" s="375"/>
      <c r="B50" s="21" t="s">
        <v>249</v>
      </c>
      <c r="C50" s="121" t="s">
        <v>105</v>
      </c>
      <c r="D50" s="397" t="s">
        <v>717</v>
      </c>
      <c r="E50" s="7" t="s">
        <v>632</v>
      </c>
      <c r="F50" s="12"/>
      <c r="G50" s="145"/>
      <c r="H50" s="32"/>
      <c r="I50" s="128"/>
    </row>
    <row r="51" spans="1:9" ht="50.1" customHeight="1" x14ac:dyDescent="0.25">
      <c r="A51" s="375"/>
      <c r="B51" s="198" t="s">
        <v>250</v>
      </c>
      <c r="C51" s="183" t="s">
        <v>526</v>
      </c>
      <c r="D51" s="181"/>
      <c r="E51" s="7" t="s">
        <v>632</v>
      </c>
      <c r="F51" s="11"/>
      <c r="G51" s="145"/>
      <c r="H51" s="223">
        <f>IF(G51="x",-1,0)</f>
        <v>0</v>
      </c>
      <c r="I51" s="128"/>
    </row>
    <row r="52" spans="1:9" ht="50.1" customHeight="1" x14ac:dyDescent="0.25">
      <c r="A52" s="375"/>
      <c r="B52" s="21" t="s">
        <v>251</v>
      </c>
      <c r="C52" s="183" t="s">
        <v>97</v>
      </c>
      <c r="D52" s="191"/>
      <c r="E52" s="7" t="s">
        <v>632</v>
      </c>
      <c r="F52" s="11"/>
      <c r="G52" s="145"/>
      <c r="H52" s="32"/>
      <c r="I52" s="128"/>
    </row>
    <row r="53" spans="1:9" ht="50.1" customHeight="1" x14ac:dyDescent="0.25">
      <c r="A53" s="375"/>
      <c r="B53" s="21" t="s">
        <v>252</v>
      </c>
      <c r="C53" s="183" t="s">
        <v>418</v>
      </c>
      <c r="D53" s="398" t="s">
        <v>719</v>
      </c>
      <c r="E53" s="7" t="s">
        <v>632</v>
      </c>
      <c r="F53" s="11"/>
      <c r="G53" s="145"/>
      <c r="H53" s="32"/>
      <c r="I53" s="128"/>
    </row>
    <row r="54" spans="1:9" ht="50.1" customHeight="1" x14ac:dyDescent="0.25">
      <c r="A54" s="375"/>
      <c r="B54" s="21" t="s">
        <v>253</v>
      </c>
      <c r="C54" s="23" t="s">
        <v>419</v>
      </c>
      <c r="D54" s="191"/>
      <c r="E54" s="7" t="s">
        <v>632</v>
      </c>
      <c r="F54" s="11"/>
      <c r="G54" s="145"/>
      <c r="H54" s="32"/>
      <c r="I54" s="128" t="s">
        <v>420</v>
      </c>
    </row>
    <row r="55" spans="1:9" ht="50.1" customHeight="1" x14ac:dyDescent="0.25">
      <c r="A55" s="375"/>
      <c r="B55" s="198" t="s">
        <v>254</v>
      </c>
      <c r="C55" s="23" t="s">
        <v>527</v>
      </c>
      <c r="D55" s="181"/>
      <c r="E55" s="7" t="s">
        <v>632</v>
      </c>
      <c r="F55" s="11"/>
      <c r="G55" s="145"/>
      <c r="H55" s="223">
        <f>IF(G55="x",-1,0)</f>
        <v>0</v>
      </c>
      <c r="I55" s="128"/>
    </row>
    <row r="56" spans="1:9" ht="50.1" customHeight="1" x14ac:dyDescent="0.25">
      <c r="A56" s="375"/>
      <c r="B56" s="21" t="s">
        <v>255</v>
      </c>
      <c r="C56" s="24" t="s">
        <v>106</v>
      </c>
      <c r="D56" s="181"/>
      <c r="E56" s="7" t="s">
        <v>632</v>
      </c>
      <c r="F56" s="11"/>
      <c r="G56" s="145"/>
      <c r="H56" s="32"/>
    </row>
    <row r="57" spans="1:9" ht="50.1" customHeight="1" x14ac:dyDescent="0.25">
      <c r="A57" s="375"/>
      <c r="B57" s="21" t="s">
        <v>256</v>
      </c>
      <c r="C57" s="24" t="s">
        <v>108</v>
      </c>
      <c r="D57" s="181"/>
      <c r="E57" s="7" t="s">
        <v>632</v>
      </c>
      <c r="F57" s="11"/>
      <c r="G57" s="145"/>
      <c r="H57" s="32"/>
      <c r="I57" s="126" t="s">
        <v>421</v>
      </c>
    </row>
    <row r="58" spans="1:9" ht="50.1" customHeight="1" x14ac:dyDescent="0.25">
      <c r="A58" s="375"/>
      <c r="B58" s="21" t="s">
        <v>257</v>
      </c>
      <c r="C58" s="23" t="s">
        <v>423</v>
      </c>
      <c r="D58" s="191"/>
      <c r="E58" s="7" t="s">
        <v>632</v>
      </c>
      <c r="F58" s="11"/>
      <c r="G58" s="145"/>
      <c r="H58" s="32"/>
      <c r="I58" s="126" t="s">
        <v>422</v>
      </c>
    </row>
    <row r="59" spans="1:9" ht="50.1" customHeight="1" x14ac:dyDescent="0.25">
      <c r="A59" s="375"/>
      <c r="B59" s="21" t="s">
        <v>258</v>
      </c>
      <c r="C59" s="183" t="s">
        <v>95</v>
      </c>
      <c r="D59" s="181"/>
      <c r="E59" s="7" t="s">
        <v>632</v>
      </c>
      <c r="F59" s="11"/>
      <c r="G59" s="145"/>
      <c r="H59" s="32"/>
    </row>
    <row r="60" spans="1:9" ht="50.1" customHeight="1" thickBot="1" x14ac:dyDescent="0.3">
      <c r="A60" s="375"/>
      <c r="B60" s="27" t="s">
        <v>259</v>
      </c>
      <c r="C60" s="111" t="s">
        <v>514</v>
      </c>
      <c r="D60" s="157" t="s">
        <v>720</v>
      </c>
      <c r="E60" s="9"/>
      <c r="F60" s="13"/>
      <c r="G60" s="147" t="s">
        <v>632</v>
      </c>
      <c r="H60" s="32"/>
    </row>
    <row r="61" spans="1:9" ht="50.1" customHeight="1" x14ac:dyDescent="0.25">
      <c r="A61" s="375"/>
      <c r="B61" s="21" t="s">
        <v>260</v>
      </c>
      <c r="C61" s="203" t="s">
        <v>302</v>
      </c>
      <c r="D61" s="181"/>
      <c r="E61" s="7" t="s">
        <v>632</v>
      </c>
      <c r="F61" s="12"/>
      <c r="G61" s="145"/>
      <c r="H61" s="32"/>
      <c r="I61" s="126" t="s">
        <v>425</v>
      </c>
    </row>
    <row r="62" spans="1:9" ht="50.1" customHeight="1" x14ac:dyDescent="0.25">
      <c r="A62" s="375"/>
      <c r="B62" s="198" t="s">
        <v>261</v>
      </c>
      <c r="C62" s="23" t="s">
        <v>528</v>
      </c>
      <c r="D62" s="181"/>
      <c r="E62" s="7" t="s">
        <v>632</v>
      </c>
      <c r="F62" s="11"/>
      <c r="G62" s="145"/>
      <c r="H62" s="223">
        <f>IF(G62="x",-1,0)</f>
        <v>0</v>
      </c>
      <c r="I62" s="126" t="s">
        <v>426</v>
      </c>
    </row>
    <row r="63" spans="1:9" ht="50.1" customHeight="1" x14ac:dyDescent="0.25">
      <c r="A63" s="375"/>
      <c r="B63" s="198" t="s">
        <v>262</v>
      </c>
      <c r="C63" s="23" t="s">
        <v>529</v>
      </c>
      <c r="D63" s="196"/>
      <c r="E63" s="130" t="s">
        <v>632</v>
      </c>
      <c r="F63" s="11"/>
      <c r="G63" s="145"/>
      <c r="H63" s="223">
        <f>IF(G63="x",-1,0)</f>
        <v>0</v>
      </c>
      <c r="I63" s="131" t="s">
        <v>466</v>
      </c>
    </row>
    <row r="64" spans="1:9" ht="50.1" customHeight="1" x14ac:dyDescent="0.25">
      <c r="A64" s="375"/>
      <c r="B64" s="21" t="s">
        <v>263</v>
      </c>
      <c r="C64" s="117" t="s">
        <v>303</v>
      </c>
      <c r="D64" s="181"/>
      <c r="E64" s="7" t="s">
        <v>632</v>
      </c>
      <c r="F64" s="7"/>
      <c r="G64" s="145"/>
      <c r="H64" s="32"/>
      <c r="I64" s="126" t="s">
        <v>427</v>
      </c>
    </row>
    <row r="65" spans="1:9" ht="50.1" customHeight="1" x14ac:dyDescent="0.25">
      <c r="A65" s="375"/>
      <c r="B65" s="21" t="s">
        <v>264</v>
      </c>
      <c r="C65" s="117" t="s">
        <v>304</v>
      </c>
      <c r="D65" s="192"/>
      <c r="E65" s="7" t="s">
        <v>632</v>
      </c>
      <c r="F65" s="7"/>
      <c r="G65" s="145"/>
      <c r="H65" s="32"/>
      <c r="I65" s="126" t="s">
        <v>428</v>
      </c>
    </row>
    <row r="66" spans="1:9" ht="50.1" customHeight="1" x14ac:dyDescent="0.25">
      <c r="A66" s="375"/>
      <c r="B66" s="21" t="s">
        <v>265</v>
      </c>
      <c r="C66" s="117" t="s">
        <v>429</v>
      </c>
      <c r="D66" s="192"/>
      <c r="E66" s="7" t="s">
        <v>632</v>
      </c>
      <c r="F66" s="7"/>
      <c r="G66" s="145"/>
      <c r="H66" s="32"/>
      <c r="I66" s="126" t="s">
        <v>430</v>
      </c>
    </row>
    <row r="67" spans="1:9" ht="50.1" customHeight="1" x14ac:dyDescent="0.25">
      <c r="A67" s="375"/>
      <c r="B67" s="21" t="s">
        <v>266</v>
      </c>
      <c r="C67" s="117" t="s">
        <v>334</v>
      </c>
      <c r="D67" s="192"/>
      <c r="E67" s="7" t="s">
        <v>632</v>
      </c>
      <c r="F67" s="7"/>
      <c r="G67" s="145"/>
      <c r="H67" s="32"/>
      <c r="I67" s="126" t="s">
        <v>431</v>
      </c>
    </row>
    <row r="68" spans="1:9" ht="50.1" customHeight="1" x14ac:dyDescent="0.25">
      <c r="A68" s="375"/>
      <c r="B68" s="21" t="s">
        <v>267</v>
      </c>
      <c r="C68" s="117" t="s">
        <v>335</v>
      </c>
      <c r="D68" s="181"/>
      <c r="E68" s="7" t="s">
        <v>632</v>
      </c>
      <c r="F68" s="7"/>
      <c r="G68" s="145"/>
      <c r="H68" s="32"/>
      <c r="I68" s="126" t="s">
        <v>432</v>
      </c>
    </row>
    <row r="69" spans="1:9" ht="50.1" customHeight="1" thickBot="1" x14ac:dyDescent="0.3">
      <c r="A69" s="375"/>
      <c r="B69" s="27" t="s">
        <v>268</v>
      </c>
      <c r="C69" s="111" t="s">
        <v>336</v>
      </c>
      <c r="D69" s="157"/>
      <c r="E69" s="9" t="s">
        <v>632</v>
      </c>
      <c r="F69" s="9"/>
      <c r="G69" s="147"/>
      <c r="H69" s="32"/>
    </row>
    <row r="70" spans="1:9" ht="50.1" customHeight="1" x14ac:dyDescent="0.25">
      <c r="A70" s="375"/>
      <c r="B70" s="21" t="s">
        <v>269</v>
      </c>
      <c r="C70" s="203" t="s">
        <v>499</v>
      </c>
      <c r="D70" s="181"/>
      <c r="E70" s="7" t="s">
        <v>632</v>
      </c>
      <c r="F70" s="12"/>
      <c r="G70" s="145"/>
      <c r="H70" s="32"/>
    </row>
    <row r="71" spans="1:9" ht="50.1" customHeight="1" x14ac:dyDescent="0.25">
      <c r="A71" s="375"/>
      <c r="B71" s="21" t="s">
        <v>270</v>
      </c>
      <c r="C71" s="23" t="s">
        <v>558</v>
      </c>
      <c r="D71" s="181"/>
      <c r="E71" s="7" t="s">
        <v>632</v>
      </c>
      <c r="F71" s="11"/>
      <c r="G71" s="145"/>
      <c r="H71" s="32"/>
      <c r="I71" s="126" t="s">
        <v>434</v>
      </c>
    </row>
    <row r="72" spans="1:9" ht="50.1" customHeight="1" thickBot="1" x14ac:dyDescent="0.3">
      <c r="A72" s="375"/>
      <c r="B72" s="27" t="s">
        <v>271</v>
      </c>
      <c r="C72" s="25" t="s">
        <v>107</v>
      </c>
      <c r="D72" s="194"/>
      <c r="E72" s="9" t="s">
        <v>632</v>
      </c>
      <c r="F72" s="13"/>
      <c r="G72" s="147"/>
      <c r="H72" s="32"/>
      <c r="I72" s="126" t="s">
        <v>435</v>
      </c>
    </row>
    <row r="73" spans="1:9" ht="64.5" customHeight="1" x14ac:dyDescent="0.25">
      <c r="A73" s="375"/>
      <c r="B73" s="21" t="s">
        <v>272</v>
      </c>
      <c r="C73" s="203" t="s">
        <v>500</v>
      </c>
      <c r="D73" s="181"/>
      <c r="E73" s="7" t="s">
        <v>632</v>
      </c>
      <c r="F73" s="12"/>
      <c r="G73" s="145"/>
      <c r="H73" s="32"/>
    </row>
    <row r="74" spans="1:9" ht="50.1" customHeight="1" x14ac:dyDescent="0.25">
      <c r="A74" s="375"/>
      <c r="B74" s="21" t="s">
        <v>273</v>
      </c>
      <c r="C74" s="23" t="s">
        <v>449</v>
      </c>
      <c r="D74" s="191"/>
      <c r="E74" s="7" t="s">
        <v>632</v>
      </c>
      <c r="F74" s="7"/>
      <c r="G74" s="145"/>
      <c r="H74" s="32"/>
    </row>
    <row r="75" spans="1:9" ht="50.1" customHeight="1" thickBot="1" x14ac:dyDescent="0.3">
      <c r="A75" s="375"/>
      <c r="B75" s="204" t="s">
        <v>274</v>
      </c>
      <c r="C75" s="111" t="s">
        <v>530</v>
      </c>
      <c r="D75" s="399" t="s">
        <v>721</v>
      </c>
      <c r="E75" s="9" t="s">
        <v>632</v>
      </c>
      <c r="F75" s="13"/>
      <c r="G75" s="147"/>
      <c r="H75" s="223">
        <f>IF(G75="x",-1,0)</f>
        <v>0</v>
      </c>
      <c r="I75" s="126" t="s">
        <v>436</v>
      </c>
    </row>
    <row r="76" spans="1:9" ht="50.1" customHeight="1" x14ac:dyDescent="0.25">
      <c r="A76" s="375"/>
      <c r="B76" s="21" t="s">
        <v>275</v>
      </c>
      <c r="C76" s="203" t="s">
        <v>467</v>
      </c>
      <c r="D76" s="181"/>
      <c r="E76" s="7" t="s">
        <v>632</v>
      </c>
      <c r="F76" s="12"/>
      <c r="G76" s="145"/>
      <c r="H76" s="32"/>
    </row>
    <row r="77" spans="1:9" ht="50.1" customHeight="1" thickBot="1" x14ac:dyDescent="0.3">
      <c r="A77" s="375"/>
      <c r="B77" s="198" t="s">
        <v>276</v>
      </c>
      <c r="C77" s="23" t="s">
        <v>531</v>
      </c>
      <c r="D77" s="399" t="s">
        <v>678</v>
      </c>
      <c r="E77" s="7"/>
      <c r="F77" s="11"/>
      <c r="G77" s="145"/>
      <c r="H77" s="223">
        <f>IF(G77="x",-1,0)</f>
        <v>0</v>
      </c>
      <c r="I77" s="126" t="s">
        <v>437</v>
      </c>
    </row>
    <row r="78" spans="1:9" ht="50.1" customHeight="1" thickBot="1" x14ac:dyDescent="0.3">
      <c r="A78" s="375"/>
      <c r="B78" s="204" t="s">
        <v>277</v>
      </c>
      <c r="C78" s="111" t="s">
        <v>532</v>
      </c>
      <c r="D78" s="399" t="s">
        <v>722</v>
      </c>
      <c r="E78" s="9"/>
      <c r="F78" s="13"/>
      <c r="G78" s="147"/>
      <c r="H78" s="223">
        <f>IF(G78="x",-1,0)</f>
        <v>0</v>
      </c>
      <c r="I78" s="126" t="s">
        <v>438</v>
      </c>
    </row>
    <row r="79" spans="1:9" ht="50.1" customHeight="1" x14ac:dyDescent="0.25">
      <c r="A79" s="375"/>
      <c r="B79" s="21" t="s">
        <v>278</v>
      </c>
      <c r="C79" s="203" t="s">
        <v>501</v>
      </c>
      <c r="D79" s="181"/>
      <c r="E79" s="7" t="s">
        <v>632</v>
      </c>
      <c r="F79" s="12"/>
      <c r="G79" s="145"/>
      <c r="H79" s="32"/>
    </row>
    <row r="80" spans="1:9" ht="50.1" customHeight="1" x14ac:dyDescent="0.25">
      <c r="A80" s="375"/>
      <c r="B80" s="198" t="s">
        <v>279</v>
      </c>
      <c r="C80" s="23" t="s">
        <v>533</v>
      </c>
      <c r="D80" s="23"/>
      <c r="E80" s="7" t="s">
        <v>632</v>
      </c>
      <c r="F80" s="11"/>
      <c r="G80" s="145"/>
      <c r="H80" s="223">
        <f>IF(G80="x",-1,0)</f>
        <v>0</v>
      </c>
      <c r="I80" s="126" t="s">
        <v>439</v>
      </c>
    </row>
    <row r="81" spans="1:9" ht="50.1" customHeight="1" x14ac:dyDescent="0.25">
      <c r="A81" s="375"/>
      <c r="B81" s="21" t="s">
        <v>280</v>
      </c>
      <c r="C81" s="23" t="s">
        <v>502</v>
      </c>
      <c r="D81" s="23"/>
      <c r="E81" s="7" t="s">
        <v>632</v>
      </c>
      <c r="F81" s="7"/>
      <c r="G81" s="145"/>
      <c r="H81" s="32"/>
    </row>
    <row r="82" spans="1:9" ht="50.1" customHeight="1" thickBot="1" x14ac:dyDescent="0.3">
      <c r="A82" s="375"/>
      <c r="B82" s="27" t="s">
        <v>281</v>
      </c>
      <c r="C82" s="25" t="s">
        <v>98</v>
      </c>
      <c r="D82" s="157"/>
      <c r="E82" s="9" t="s">
        <v>632</v>
      </c>
      <c r="F82" s="9"/>
      <c r="G82" s="147"/>
      <c r="H82" s="32"/>
      <c r="I82" s="126" t="s">
        <v>440</v>
      </c>
    </row>
    <row r="83" spans="1:9" ht="50.1" customHeight="1" x14ac:dyDescent="0.25">
      <c r="A83" s="375"/>
      <c r="B83" s="21" t="s">
        <v>282</v>
      </c>
      <c r="C83" s="203" t="s">
        <v>503</v>
      </c>
      <c r="D83" s="181"/>
      <c r="E83" s="7" t="s">
        <v>632</v>
      </c>
      <c r="F83" s="12"/>
      <c r="G83" s="145"/>
      <c r="H83" s="32"/>
    </row>
    <row r="84" spans="1:9" ht="50.1" customHeight="1" x14ac:dyDescent="0.25">
      <c r="A84" s="375"/>
      <c r="B84" s="198" t="s">
        <v>283</v>
      </c>
      <c r="C84" s="23" t="s">
        <v>534</v>
      </c>
      <c r="D84" s="191"/>
      <c r="E84" s="8" t="s">
        <v>632</v>
      </c>
      <c r="F84" s="11"/>
      <c r="G84" s="146"/>
      <c r="H84" s="223">
        <f>IF(G84="x",-1,0)</f>
        <v>0</v>
      </c>
    </row>
    <row r="85" spans="1:9" ht="50.1" customHeight="1" x14ac:dyDescent="0.25">
      <c r="A85" s="375"/>
      <c r="B85" s="21" t="s">
        <v>284</v>
      </c>
      <c r="C85" s="24" t="s">
        <v>100</v>
      </c>
      <c r="D85" s="156"/>
      <c r="E85" s="8" t="s">
        <v>632</v>
      </c>
      <c r="F85" s="11"/>
      <c r="G85" s="146"/>
      <c r="H85" s="32"/>
    </row>
    <row r="86" spans="1:9" ht="50.1" customHeight="1" thickBot="1" x14ac:dyDescent="0.3">
      <c r="A86" s="375"/>
      <c r="B86" s="27" t="s">
        <v>285</v>
      </c>
      <c r="C86" s="25" t="s">
        <v>115</v>
      </c>
      <c r="D86" s="194"/>
      <c r="E86" s="9" t="s">
        <v>632</v>
      </c>
      <c r="F86" s="9"/>
      <c r="G86" s="147"/>
      <c r="H86" s="32"/>
      <c r="I86" s="126" t="s">
        <v>440</v>
      </c>
    </row>
    <row r="87" spans="1:9" ht="50.1" customHeight="1" x14ac:dyDescent="0.25">
      <c r="A87" s="375"/>
      <c r="B87" s="21" t="s">
        <v>286</v>
      </c>
      <c r="C87" s="203" t="s">
        <v>504</v>
      </c>
      <c r="D87" s="181"/>
      <c r="E87" s="7" t="s">
        <v>632</v>
      </c>
      <c r="F87" s="12"/>
      <c r="G87" s="145"/>
      <c r="H87" s="32"/>
    </row>
    <row r="88" spans="1:9" ht="50.1" customHeight="1" thickBot="1" x14ac:dyDescent="0.3">
      <c r="A88" s="375"/>
      <c r="B88" s="204" t="s">
        <v>287</v>
      </c>
      <c r="C88" s="111" t="s">
        <v>535</v>
      </c>
      <c r="D88" s="194"/>
      <c r="E88" s="9" t="s">
        <v>632</v>
      </c>
      <c r="F88" s="13"/>
      <c r="G88" s="147"/>
      <c r="H88" s="223">
        <f>IF(G88="x",-1,0)</f>
        <v>0</v>
      </c>
    </row>
    <row r="89" spans="1:9" ht="50.1" customHeight="1" x14ac:dyDescent="0.25">
      <c r="A89" s="375"/>
      <c r="B89" s="21" t="s">
        <v>288</v>
      </c>
      <c r="C89" s="203" t="s">
        <v>328</v>
      </c>
      <c r="D89" s="181"/>
      <c r="E89" s="7" t="s">
        <v>632</v>
      </c>
      <c r="F89" s="12"/>
      <c r="G89" s="145"/>
      <c r="H89" s="32"/>
    </row>
    <row r="90" spans="1:9" ht="50.1" customHeight="1" x14ac:dyDescent="0.25">
      <c r="A90" s="375"/>
      <c r="B90" s="198" t="s">
        <v>289</v>
      </c>
      <c r="C90" s="23" t="s">
        <v>536</v>
      </c>
      <c r="D90" s="156"/>
      <c r="E90" s="8" t="s">
        <v>632</v>
      </c>
      <c r="F90" s="11"/>
      <c r="G90" s="146"/>
      <c r="H90" s="223">
        <f>IF(G90="x",-1,0)</f>
        <v>0</v>
      </c>
      <c r="I90" s="126" t="s">
        <v>441</v>
      </c>
    </row>
    <row r="91" spans="1:9" ht="50.1" customHeight="1" x14ac:dyDescent="0.25">
      <c r="A91" s="375"/>
      <c r="B91" s="198" t="s">
        <v>290</v>
      </c>
      <c r="C91" s="23" t="s">
        <v>537</v>
      </c>
      <c r="D91" s="191"/>
      <c r="E91" s="8" t="s">
        <v>632</v>
      </c>
      <c r="F91" s="11"/>
      <c r="G91" s="146"/>
      <c r="H91" s="223">
        <f>IF(G91="x",-1,0)</f>
        <v>0</v>
      </c>
    </row>
    <row r="92" spans="1:9" ht="50.1" customHeight="1" x14ac:dyDescent="0.25">
      <c r="A92" s="375"/>
      <c r="B92" s="21" t="s">
        <v>291</v>
      </c>
      <c r="C92" s="23" t="s">
        <v>330</v>
      </c>
      <c r="D92" s="191"/>
      <c r="E92" s="8" t="s">
        <v>632</v>
      </c>
      <c r="F92" s="11"/>
      <c r="G92" s="146"/>
      <c r="H92" s="32"/>
      <c r="I92" s="126" t="s">
        <v>442</v>
      </c>
    </row>
    <row r="93" spans="1:9" ht="50.1" customHeight="1" x14ac:dyDescent="0.25">
      <c r="A93" s="375"/>
      <c r="B93" s="21" t="s">
        <v>292</v>
      </c>
      <c r="C93" s="23" t="s">
        <v>443</v>
      </c>
      <c r="D93" s="191"/>
      <c r="E93" s="8" t="s">
        <v>632</v>
      </c>
      <c r="F93" s="11"/>
      <c r="G93" s="146"/>
      <c r="H93" s="32"/>
    </row>
    <row r="94" spans="1:9" ht="50.1" customHeight="1" x14ac:dyDescent="0.25">
      <c r="A94" s="375"/>
      <c r="B94" s="21" t="s">
        <v>293</v>
      </c>
      <c r="C94" s="23" t="s">
        <v>99</v>
      </c>
      <c r="D94" s="156"/>
      <c r="E94" s="8" t="s">
        <v>632</v>
      </c>
      <c r="F94" s="11"/>
      <c r="G94" s="146"/>
      <c r="H94" s="32"/>
      <c r="I94" s="126" t="s">
        <v>444</v>
      </c>
    </row>
    <row r="95" spans="1:9" ht="50.1" customHeight="1" x14ac:dyDescent="0.25">
      <c r="A95" s="375"/>
      <c r="B95" s="21" t="s">
        <v>294</v>
      </c>
      <c r="C95" s="23" t="s">
        <v>445</v>
      </c>
      <c r="D95" s="158"/>
      <c r="E95" s="8" t="s">
        <v>632</v>
      </c>
      <c r="F95" s="8"/>
      <c r="G95" s="146"/>
      <c r="H95" s="32"/>
    </row>
    <row r="96" spans="1:9" ht="50.1" customHeight="1" thickBot="1" x14ac:dyDescent="0.3">
      <c r="A96" s="375"/>
      <c r="B96" s="27" t="s">
        <v>295</v>
      </c>
      <c r="C96" s="111" t="s">
        <v>446</v>
      </c>
      <c r="D96" s="159"/>
      <c r="E96" s="9" t="s">
        <v>632</v>
      </c>
      <c r="F96" s="9"/>
      <c r="G96" s="147"/>
      <c r="H96" s="32"/>
    </row>
    <row r="97" spans="1:9" ht="50.1" customHeight="1" x14ac:dyDescent="0.25">
      <c r="A97" s="375"/>
      <c r="B97" s="21" t="s">
        <v>296</v>
      </c>
      <c r="C97" s="203" t="s">
        <v>505</v>
      </c>
      <c r="D97" s="181"/>
      <c r="E97" s="7" t="s">
        <v>632</v>
      </c>
      <c r="F97" s="12"/>
      <c r="G97" s="145"/>
      <c r="H97" s="32"/>
    </row>
    <row r="98" spans="1:9" ht="50.1" customHeight="1" x14ac:dyDescent="0.25">
      <c r="A98" s="375"/>
      <c r="B98" s="198" t="s">
        <v>297</v>
      </c>
      <c r="C98" s="23" t="s">
        <v>538</v>
      </c>
      <c r="D98" s="191"/>
      <c r="E98" s="8" t="s">
        <v>632</v>
      </c>
      <c r="F98" s="11"/>
      <c r="G98" s="146"/>
      <c r="H98" s="223">
        <f>IF(G98="x",-1,0)</f>
        <v>0</v>
      </c>
    </row>
    <row r="99" spans="1:9" ht="50.1" customHeight="1" x14ac:dyDescent="0.25">
      <c r="A99" s="375"/>
      <c r="B99" s="21" t="s">
        <v>298</v>
      </c>
      <c r="C99" s="23" t="s">
        <v>124</v>
      </c>
      <c r="D99" s="191"/>
      <c r="E99" s="8" t="s">
        <v>632</v>
      </c>
      <c r="F99" s="11"/>
      <c r="G99" s="146"/>
      <c r="H99" s="32"/>
      <c r="I99" s="126" t="s">
        <v>447</v>
      </c>
    </row>
    <row r="100" spans="1:9" ht="50.1" customHeight="1" thickBot="1" x14ac:dyDescent="0.3">
      <c r="A100" s="375"/>
      <c r="B100" s="27" t="s">
        <v>299</v>
      </c>
      <c r="C100" s="111" t="s">
        <v>96</v>
      </c>
      <c r="D100" s="194"/>
      <c r="E100" s="9" t="s">
        <v>632</v>
      </c>
      <c r="F100" s="13"/>
      <c r="G100" s="147"/>
      <c r="H100" s="32"/>
      <c r="I100" s="126" t="s">
        <v>448</v>
      </c>
    </row>
    <row r="101" spans="1:9" ht="50.1" customHeight="1" x14ac:dyDescent="0.25">
      <c r="A101" s="375"/>
      <c r="B101" s="21" t="s">
        <v>300</v>
      </c>
      <c r="C101" s="121" t="s">
        <v>109</v>
      </c>
      <c r="D101" s="181"/>
      <c r="E101" s="7" t="s">
        <v>632</v>
      </c>
      <c r="F101" s="7"/>
      <c r="G101" s="145"/>
      <c r="H101" s="32"/>
    </row>
    <row r="102" spans="1:9" ht="50.1" customHeight="1" x14ac:dyDescent="0.25">
      <c r="A102" s="375"/>
      <c r="B102" s="198" t="s">
        <v>305</v>
      </c>
      <c r="C102" s="183" t="s">
        <v>555</v>
      </c>
      <c r="D102" s="156"/>
      <c r="E102" s="8" t="s">
        <v>632</v>
      </c>
      <c r="F102" s="8"/>
      <c r="G102" s="146"/>
      <c r="H102" s="223">
        <f>IF(G102="x",-1,0)</f>
        <v>0</v>
      </c>
      <c r="I102" s="126" t="s">
        <v>556</v>
      </c>
    </row>
    <row r="103" spans="1:9" ht="50.1" customHeight="1" thickBot="1" x14ac:dyDescent="0.3">
      <c r="A103" s="375"/>
      <c r="B103" s="27" t="s">
        <v>306</v>
      </c>
      <c r="C103" s="205" t="s">
        <v>332</v>
      </c>
      <c r="D103" s="194"/>
      <c r="E103" s="9" t="s">
        <v>632</v>
      </c>
      <c r="F103" s="9"/>
      <c r="G103" s="147"/>
      <c r="H103" s="32"/>
    </row>
    <row r="104" spans="1:9" ht="50.1" customHeight="1" x14ac:dyDescent="0.25">
      <c r="A104" s="375"/>
      <c r="B104" s="21" t="s">
        <v>307</v>
      </c>
      <c r="C104" s="203" t="s">
        <v>318</v>
      </c>
      <c r="D104" s="190"/>
      <c r="E104" s="7" t="s">
        <v>632</v>
      </c>
      <c r="F104" s="12"/>
      <c r="G104" s="145"/>
      <c r="H104" s="32"/>
    </row>
    <row r="105" spans="1:9" ht="50.1" customHeight="1" x14ac:dyDescent="0.25">
      <c r="A105" s="375"/>
      <c r="B105" s="198" t="s">
        <v>308</v>
      </c>
      <c r="C105" s="23" t="s">
        <v>557</v>
      </c>
      <c r="D105" s="191"/>
      <c r="E105" s="8" t="s">
        <v>632</v>
      </c>
      <c r="F105" s="11"/>
      <c r="G105" s="146"/>
      <c r="H105" s="223">
        <f>IF(G105="x",-1,0)</f>
        <v>0</v>
      </c>
    </row>
    <row r="106" spans="1:9" ht="50.1" customHeight="1" thickBot="1" x14ac:dyDescent="0.3">
      <c r="A106" s="375"/>
      <c r="B106" s="27" t="s">
        <v>309</v>
      </c>
      <c r="C106" s="111" t="s">
        <v>319</v>
      </c>
      <c r="D106" s="194"/>
      <c r="E106" s="9" t="s">
        <v>632</v>
      </c>
      <c r="F106" s="9"/>
      <c r="G106" s="147"/>
      <c r="H106" s="32"/>
      <c r="I106" s="126" t="s">
        <v>468</v>
      </c>
    </row>
    <row r="107" spans="1:9" ht="50.1" customHeight="1" x14ac:dyDescent="0.25">
      <c r="A107" s="375"/>
      <c r="B107" s="21" t="s">
        <v>310</v>
      </c>
      <c r="C107" s="121" t="s">
        <v>112</v>
      </c>
      <c r="D107" s="181"/>
      <c r="E107" s="7" t="s">
        <v>632</v>
      </c>
      <c r="F107" s="12"/>
      <c r="G107" s="145"/>
      <c r="H107" s="32"/>
    </row>
    <row r="108" spans="1:9" ht="50.1" customHeight="1" x14ac:dyDescent="0.25">
      <c r="A108" s="375"/>
      <c r="B108" s="21" t="s">
        <v>311</v>
      </c>
      <c r="C108" s="24" t="s">
        <v>125</v>
      </c>
      <c r="D108" s="158"/>
      <c r="E108" s="8" t="s">
        <v>632</v>
      </c>
      <c r="F108" s="8"/>
      <c r="G108" s="146"/>
      <c r="H108" s="32"/>
    </row>
    <row r="109" spans="1:9" ht="50.1" customHeight="1" thickBot="1" x14ac:dyDescent="0.3">
      <c r="A109" s="375"/>
      <c r="B109" s="27" t="s">
        <v>312</v>
      </c>
      <c r="C109" s="25" t="s">
        <v>110</v>
      </c>
      <c r="D109" s="159"/>
      <c r="E109" s="9" t="s">
        <v>632</v>
      </c>
      <c r="F109" s="9"/>
      <c r="G109" s="147"/>
      <c r="H109" s="32"/>
    </row>
    <row r="110" spans="1:9" ht="50.1" customHeight="1" x14ac:dyDescent="0.25">
      <c r="A110" s="375"/>
      <c r="B110" s="21" t="s">
        <v>313</v>
      </c>
      <c r="C110" s="121" t="s">
        <v>111</v>
      </c>
      <c r="D110" s="397" t="s">
        <v>703</v>
      </c>
      <c r="E110" s="7" t="s">
        <v>632</v>
      </c>
      <c r="F110" s="12"/>
      <c r="G110" s="145"/>
      <c r="H110" s="32"/>
    </row>
    <row r="111" spans="1:9" ht="50.1" customHeight="1" x14ac:dyDescent="0.25">
      <c r="A111" s="375"/>
      <c r="B111" s="198" t="s">
        <v>314</v>
      </c>
      <c r="C111" s="23" t="s">
        <v>539</v>
      </c>
      <c r="D111" s="156"/>
      <c r="E111" s="8" t="s">
        <v>632</v>
      </c>
      <c r="F111" s="11"/>
      <c r="G111" s="146"/>
      <c r="H111" s="223">
        <f>IF(G111="x",-1,0)</f>
        <v>0</v>
      </c>
    </row>
    <row r="112" spans="1:9" ht="50.1" customHeight="1" x14ac:dyDescent="0.25">
      <c r="A112" s="375"/>
      <c r="B112" s="21" t="s">
        <v>315</v>
      </c>
      <c r="C112" s="23" t="s">
        <v>450</v>
      </c>
      <c r="D112" s="191"/>
      <c r="E112" s="8" t="s">
        <v>632</v>
      </c>
      <c r="F112" s="8"/>
      <c r="G112" s="146"/>
      <c r="H112" s="32"/>
    </row>
    <row r="113" spans="1:9" ht="50.1" customHeight="1" thickBot="1" x14ac:dyDescent="0.3">
      <c r="A113" s="375"/>
      <c r="B113" s="27" t="s">
        <v>316</v>
      </c>
      <c r="C113" s="111" t="s">
        <v>323</v>
      </c>
      <c r="D113" s="157"/>
      <c r="E113" s="9" t="s">
        <v>632</v>
      </c>
      <c r="F113" s="9"/>
      <c r="G113" s="147"/>
      <c r="H113" s="32"/>
      <c r="I113" s="126" t="s">
        <v>451</v>
      </c>
    </row>
    <row r="114" spans="1:9" ht="50.1" customHeight="1" thickBot="1" x14ac:dyDescent="0.3">
      <c r="A114" s="378"/>
      <c r="B114" s="112" t="s">
        <v>317</v>
      </c>
      <c r="C114" s="206" t="s">
        <v>506</v>
      </c>
      <c r="D114" s="179"/>
      <c r="E114" s="15" t="s">
        <v>632</v>
      </c>
      <c r="F114" s="207"/>
      <c r="G114" s="149"/>
      <c r="H114" s="32"/>
    </row>
    <row r="115" spans="1:9" ht="9.9499999999999993" customHeight="1" x14ac:dyDescent="0.25">
      <c r="A115" s="28"/>
      <c r="B115" s="29"/>
      <c r="C115" s="30"/>
      <c r="D115" s="31"/>
      <c r="E115" s="32"/>
      <c r="F115" s="32"/>
      <c r="G115" s="32"/>
      <c r="H115" s="32"/>
    </row>
    <row r="116" spans="1:9" ht="9.9499999999999993" customHeight="1" x14ac:dyDescent="0.25">
      <c r="A116" s="28"/>
      <c r="B116" s="29"/>
      <c r="C116" s="30"/>
      <c r="D116" s="31"/>
      <c r="E116" s="32"/>
      <c r="F116" s="32"/>
      <c r="G116" s="33"/>
      <c r="H116" s="32"/>
    </row>
    <row r="117" spans="1:9" ht="24.95" customHeight="1" x14ac:dyDescent="0.25">
      <c r="A117" s="34"/>
      <c r="B117" s="35"/>
      <c r="C117" s="36"/>
      <c r="D117" s="37" t="s">
        <v>5</v>
      </c>
      <c r="E117" s="113">
        <f>COUNTIF(E5:E114,"X")</f>
        <v>103</v>
      </c>
      <c r="F117" s="38">
        <f>COUNTIF(F5:F114,"X")</f>
        <v>0</v>
      </c>
      <c r="G117" s="39">
        <f>COUNTIF(G5:G114,"x")</f>
        <v>3</v>
      </c>
      <c r="H117" s="238"/>
    </row>
    <row r="118" spans="1:9" ht="24.95" customHeight="1" x14ac:dyDescent="0.25">
      <c r="A118" s="34"/>
      <c r="B118" s="35"/>
      <c r="C118" s="36"/>
      <c r="D118" s="40" t="s">
        <v>6</v>
      </c>
      <c r="E118" s="41">
        <v>5</v>
      </c>
      <c r="F118" s="42">
        <v>3</v>
      </c>
      <c r="G118" s="43">
        <v>0</v>
      </c>
      <c r="H118" s="238"/>
    </row>
    <row r="119" spans="1:9" ht="24.95" customHeight="1" x14ac:dyDescent="0.25">
      <c r="A119" s="34"/>
      <c r="B119" s="35"/>
      <c r="C119" s="36"/>
      <c r="D119" s="44" t="s">
        <v>7</v>
      </c>
      <c r="E119" s="45">
        <f>E117*E118</f>
        <v>515</v>
      </c>
      <c r="F119" s="46">
        <f>F117*F118</f>
        <v>0</v>
      </c>
      <c r="G119" s="47">
        <f>G117*G118</f>
        <v>0</v>
      </c>
      <c r="H119" s="238"/>
    </row>
    <row r="120" spans="1:9" ht="24.95" customHeight="1" x14ac:dyDescent="0.25">
      <c r="A120" s="34"/>
      <c r="B120" s="35"/>
      <c r="C120" s="36"/>
      <c r="D120" s="48" t="s">
        <v>15</v>
      </c>
      <c r="E120" s="49">
        <f>E119+F119-G119</f>
        <v>515</v>
      </c>
      <c r="F120" s="34"/>
      <c r="G120" s="50"/>
      <c r="H120" s="238"/>
    </row>
    <row r="121" spans="1:9" ht="24.95" customHeight="1" x14ac:dyDescent="0.25">
      <c r="A121" s="34"/>
      <c r="B121" s="35"/>
      <c r="C121" s="36"/>
      <c r="D121" s="51" t="s">
        <v>8</v>
      </c>
      <c r="E121" s="52">
        <f>(COUNTA(B5:B114)-COUNTIF((E5:G114),"NP"))*E118</f>
        <v>545</v>
      </c>
      <c r="F121" s="53"/>
      <c r="G121" s="54"/>
      <c r="H121" s="238"/>
    </row>
    <row r="122" spans="1:9" ht="24.95" customHeight="1" x14ac:dyDescent="0.25">
      <c r="A122" s="55"/>
      <c r="B122" s="56"/>
      <c r="C122" s="57"/>
      <c r="D122" s="160" t="s">
        <v>460</v>
      </c>
      <c r="E122" s="383" t="str">
        <f>IF(E117+F117+G117=E121/E118,"COMPLETO","INCOMPLETO")</f>
        <v>INCOMPLETO</v>
      </c>
      <c r="F122" s="383"/>
      <c r="G122" s="384"/>
      <c r="H122" s="239"/>
    </row>
    <row r="123" spans="1:9" ht="8.1" customHeight="1" x14ac:dyDescent="0.25">
      <c r="A123" s="17"/>
      <c r="B123" s="56"/>
      <c r="C123" s="57"/>
      <c r="D123" s="17"/>
      <c r="E123" s="17"/>
      <c r="F123" s="17"/>
      <c r="G123" s="17"/>
      <c r="H123" s="71"/>
    </row>
    <row r="124" spans="1:9" ht="24.95" customHeight="1" x14ac:dyDescent="0.25">
      <c r="A124" s="17"/>
      <c r="B124" s="56"/>
      <c r="C124" s="57"/>
      <c r="D124" s="58" t="str">
        <f>A2</f>
        <v>PROCESOS ESENCIALES</v>
      </c>
      <c r="E124" s="59" t="s">
        <v>12</v>
      </c>
      <c r="F124" s="59" t="s">
        <v>13</v>
      </c>
      <c r="G124" s="60" t="s">
        <v>14</v>
      </c>
      <c r="H124" s="240"/>
    </row>
    <row r="125" spans="1:9" ht="21.95" customHeight="1" x14ac:dyDescent="0.25">
      <c r="A125" s="17"/>
      <c r="B125" s="56"/>
      <c r="C125" s="57"/>
      <c r="D125" s="61" t="str">
        <f>A5</f>
        <v>TABLÓN DE ANUNCIOS</v>
      </c>
      <c r="E125" s="62">
        <f>SUM(COUNTA(E5:E5)*$E$118,COUNTA(F5:F5)*$F$118,COUNTA(G5:G5)*$G$118)</f>
        <v>5</v>
      </c>
      <c r="F125" s="63">
        <f>COUNTA(B5:B5)*$E$118</f>
        <v>5</v>
      </c>
      <c r="G125" s="64">
        <f t="shared" ref="G125:G146" si="0">IF((E125/F125)*100&lt;0,0,(E125/F125)*100)</f>
        <v>100</v>
      </c>
      <c r="H125" s="218"/>
    </row>
    <row r="126" spans="1:9" ht="21.95" customHeight="1" x14ac:dyDescent="0.25">
      <c r="A126" s="17"/>
      <c r="B126" s="56"/>
      <c r="C126" s="57"/>
      <c r="D126" s="61" t="str">
        <f>A6</f>
        <v>DOCUMENTACIÓN EXIGIBLE A LOS CENTROS</v>
      </c>
      <c r="E126" s="62">
        <f>SUM(COUNTA(E6:E15)*$E$118,COUNTA(F6:F15)*$F$118,COUNTA(G6:G15)*$G$118)</f>
        <v>40</v>
      </c>
      <c r="F126" s="63">
        <f>COUNTA(B6:B15)*$E$118</f>
        <v>50</v>
      </c>
      <c r="G126" s="64">
        <f t="shared" si="0"/>
        <v>80</v>
      </c>
      <c r="H126" s="218"/>
    </row>
    <row r="127" spans="1:9" ht="21.95" customHeight="1" x14ac:dyDescent="0.25">
      <c r="A127" s="17"/>
      <c r="B127" s="56"/>
      <c r="C127" s="57"/>
      <c r="D127" s="61" t="str">
        <f>A16</f>
        <v>EXPEDIENTE USUARIOS</v>
      </c>
      <c r="E127" s="62">
        <f>SUM(COUNTIF(E16:E17,"X")*$E$118,COUNTIF(F16:F17,"X")*$F$118,COUNTIF(G16:G17,"X")*$G$118)</f>
        <v>10</v>
      </c>
      <c r="F127" s="63">
        <f>(COUNTA(B16:B17)-COUNTIF(E16:G17,"NP"))*$E$118</f>
        <v>10</v>
      </c>
      <c r="G127" s="64">
        <f t="shared" si="0"/>
        <v>100</v>
      </c>
      <c r="H127" s="218"/>
    </row>
    <row r="128" spans="1:9" ht="21.95" customHeight="1" x14ac:dyDescent="0.25">
      <c r="A128" s="17"/>
      <c r="B128" s="56"/>
      <c r="C128" s="57"/>
      <c r="D128" s="61" t="str">
        <f>A18</f>
        <v>HISTORIA SOCIOSANITARIA</v>
      </c>
      <c r="E128" s="62">
        <f>SUM(COUNTA(E18:E23)*$E$118,COUNTA(F18:F23)*$F$118,COUNTA(G18:G23)*$G$118)</f>
        <v>30</v>
      </c>
      <c r="F128" s="63">
        <f>COUNTA(B18:B23)*$E$118</f>
        <v>30</v>
      </c>
      <c r="G128" s="64">
        <f t="shared" si="0"/>
        <v>100</v>
      </c>
      <c r="H128" s="218"/>
    </row>
    <row r="129" spans="1:9" ht="21.95" customHeight="1" x14ac:dyDescent="0.25">
      <c r="A129" s="17"/>
      <c r="B129" s="56"/>
      <c r="C129" s="57"/>
      <c r="D129" s="61" t="str">
        <f>A24</f>
        <v>PROGRAMAS</v>
      </c>
      <c r="E129" s="62">
        <f>SUM(COUNTA(E24:E43)*$E$118,COUNTA(F24:F43)*$F$118,COUNTA(G24:G43)*$G$118)</f>
        <v>90</v>
      </c>
      <c r="F129" s="63">
        <f>COUNTA(B24:B43)*$E$118</f>
        <v>100</v>
      </c>
      <c r="G129" s="64">
        <f t="shared" si="0"/>
        <v>90</v>
      </c>
      <c r="H129" s="218"/>
    </row>
    <row r="130" spans="1:9" ht="21.95" customHeight="1" x14ac:dyDescent="0.25">
      <c r="A130" s="17"/>
      <c r="B130" s="56"/>
      <c r="C130" s="57"/>
      <c r="D130" s="61" t="str">
        <f>A44</f>
        <v>PROTOCOLOS</v>
      </c>
      <c r="E130" s="62">
        <f>SUM(E131:E146)</f>
        <v>340</v>
      </c>
      <c r="F130" s="63">
        <f>(COUNTA(B44:B114)-COUNTIF(E44:G114,"NP"))*$E$118</f>
        <v>355</v>
      </c>
      <c r="G130" s="64">
        <f t="shared" si="0"/>
        <v>95.774647887323937</v>
      </c>
      <c r="H130" s="218"/>
    </row>
    <row r="131" spans="1:9" ht="12.6" customHeight="1" x14ac:dyDescent="0.25">
      <c r="A131" s="17"/>
      <c r="B131" s="56"/>
      <c r="C131" s="57"/>
      <c r="D131" s="122" t="s">
        <v>377</v>
      </c>
      <c r="E131" s="123">
        <f>SUM(COUNTIF(E44:E49,"X")*$E$118,COUNTIF(F44:F49,"X")*$F$118,COUNTIF(G44:G49,"X")*$G$118)</f>
        <v>30</v>
      </c>
      <c r="F131" s="124">
        <f>(COUNTA(B44:B49)-COUNTIF(E44:G49,"NP"))*$E$118</f>
        <v>30</v>
      </c>
      <c r="G131" s="125">
        <f t="shared" si="0"/>
        <v>100</v>
      </c>
      <c r="H131" s="244"/>
      <c r="I131" s="126" t="s">
        <v>640</v>
      </c>
    </row>
    <row r="132" spans="1:9" ht="12.6" customHeight="1" x14ac:dyDescent="0.25">
      <c r="A132" s="17"/>
      <c r="B132" s="56"/>
      <c r="C132" s="57"/>
      <c r="D132" s="122" t="s">
        <v>324</v>
      </c>
      <c r="E132" s="123">
        <f>SUM(COUNTIF(E50:E60,"X")*$E$118,COUNTIF(F50:F60,"X")*$F$118,COUNTIF(G50:G60,"X")*$G$118)</f>
        <v>50</v>
      </c>
      <c r="F132" s="124">
        <f>(COUNTA(B50:B60)-COUNTIF(E50:G60,"NP"))*$E$118</f>
        <v>55</v>
      </c>
      <c r="G132" s="125">
        <f t="shared" si="0"/>
        <v>90.909090909090907</v>
      </c>
      <c r="H132" s="244"/>
    </row>
    <row r="133" spans="1:9" ht="12.6" customHeight="1" x14ac:dyDescent="0.25">
      <c r="A133" s="17"/>
      <c r="B133" s="56"/>
      <c r="C133" s="57"/>
      <c r="D133" s="122" t="s">
        <v>320</v>
      </c>
      <c r="E133" s="123">
        <f>SUM(COUNTIF(E61:E69,"X")*$E$118,COUNTIF(F61:F69,"X")*$F$118,COUNTIF(G61:G69,"X")*$G$118)</f>
        <v>45</v>
      </c>
      <c r="F133" s="124">
        <f>(COUNTA(B61:B69)-COUNTIF(E61:G69,"NP"))*$E$118</f>
        <v>45</v>
      </c>
      <c r="G133" s="125">
        <f t="shared" si="0"/>
        <v>100</v>
      </c>
      <c r="H133" s="244"/>
    </row>
    <row r="134" spans="1:9" ht="12.6" customHeight="1" x14ac:dyDescent="0.25">
      <c r="A134" s="17"/>
      <c r="B134" s="56"/>
      <c r="C134" s="57"/>
      <c r="D134" s="122" t="s">
        <v>378</v>
      </c>
      <c r="E134" s="123">
        <f>SUM(COUNTIF(E70:E72,"X")*$E$118,COUNTIF(F70:F72,"X")*$F$118,COUNTIF(G70:G72,"X")*$G$118)</f>
        <v>15</v>
      </c>
      <c r="F134" s="124">
        <f>(COUNTA(B70:B72)-COUNTIF(E70:G72,"NP"))*$E$118</f>
        <v>15</v>
      </c>
      <c r="G134" s="125">
        <f t="shared" si="0"/>
        <v>100</v>
      </c>
      <c r="H134" s="244"/>
    </row>
    <row r="135" spans="1:9" ht="12.6" customHeight="1" x14ac:dyDescent="0.25">
      <c r="A135" s="17"/>
      <c r="B135" s="56"/>
      <c r="C135" s="57"/>
      <c r="D135" s="122" t="s">
        <v>379</v>
      </c>
      <c r="E135" s="123">
        <f>SUM(COUNTIF(E73:E75,"X")*$E$118,COUNTIF(F73:F75,"X")*$F$118,COUNTIF(G73:G75,"X")*$G$118)</f>
        <v>15</v>
      </c>
      <c r="F135" s="124">
        <f>(COUNTA(B73:B75)-COUNTIF(E73:G75,"NP"))*$E$118</f>
        <v>15</v>
      </c>
      <c r="G135" s="125">
        <f t="shared" si="0"/>
        <v>100</v>
      </c>
      <c r="H135" s="244"/>
    </row>
    <row r="136" spans="1:9" ht="12.6" customHeight="1" x14ac:dyDescent="0.25">
      <c r="A136" s="17"/>
      <c r="B136" s="56"/>
      <c r="C136" s="57"/>
      <c r="D136" s="122" t="s">
        <v>381</v>
      </c>
      <c r="E136" s="123">
        <f>SUM(COUNTIF(E76:E78,"X")*$E$118,COUNTIF(F76:F78,"X")*$F$118,COUNTIF(G76:G78,"X")*$G$118)</f>
        <v>5</v>
      </c>
      <c r="F136" s="124">
        <f>(COUNTA(B76:B78)-COUNTIF(E76:G78,"NP"))*$E$118</f>
        <v>15</v>
      </c>
      <c r="G136" s="125">
        <f t="shared" si="0"/>
        <v>33.333333333333329</v>
      </c>
      <c r="H136" s="244"/>
    </row>
    <row r="137" spans="1:9" ht="12.6" customHeight="1" x14ac:dyDescent="0.25">
      <c r="A137" s="17"/>
      <c r="B137" s="56"/>
      <c r="C137" s="57"/>
      <c r="D137" s="122" t="s">
        <v>327</v>
      </c>
      <c r="E137" s="123">
        <f>SUM(COUNTIF(E79:E82,"X")*$E$118,COUNTIF(F79:F82,"X")*$F$118,COUNTIF(G79:G82,"X")*$G$118)</f>
        <v>20</v>
      </c>
      <c r="F137" s="124">
        <f>(COUNTA(B79:B82)-COUNTIF(E79:G82,"NP"))*$E$118</f>
        <v>20</v>
      </c>
      <c r="G137" s="125">
        <f t="shared" si="0"/>
        <v>100</v>
      </c>
      <c r="H137" s="244"/>
    </row>
    <row r="138" spans="1:9" ht="12.6" customHeight="1" x14ac:dyDescent="0.25">
      <c r="A138" s="17"/>
      <c r="B138" s="56"/>
      <c r="C138" s="57"/>
      <c r="D138" s="122" t="s">
        <v>326</v>
      </c>
      <c r="E138" s="123">
        <f>SUM(COUNTIF(E83:E86,"X")*$E$118,COUNTIF(F83:F86,"X")*$F$118,COUNTIF(G83:G86,"X")*$G$118)</f>
        <v>20</v>
      </c>
      <c r="F138" s="124">
        <f>(COUNTA(B83:B86)-COUNTIF(E83:G86,"NP"))*$E$118</f>
        <v>20</v>
      </c>
      <c r="G138" s="125">
        <f t="shared" si="0"/>
        <v>100</v>
      </c>
      <c r="H138" s="244"/>
    </row>
    <row r="139" spans="1:9" ht="12.6" customHeight="1" x14ac:dyDescent="0.25">
      <c r="A139" s="17"/>
      <c r="B139" s="56"/>
      <c r="C139" s="57"/>
      <c r="D139" s="122" t="s">
        <v>344</v>
      </c>
      <c r="E139" s="123">
        <f>SUM(COUNTIF(E87:E88,"X")*$E$118,COUNTIF(F87:F88,"X")*$F$118,COUNTIF(G87:G88,"X")*$G$118)</f>
        <v>10</v>
      </c>
      <c r="F139" s="124">
        <f>(COUNTA(B87:B88)-COUNTIF(E87:G88,"NP"))*$E$118</f>
        <v>10</v>
      </c>
      <c r="G139" s="125">
        <f t="shared" si="0"/>
        <v>100</v>
      </c>
      <c r="H139" s="244"/>
    </row>
    <row r="140" spans="1:9" ht="12.6" customHeight="1" x14ac:dyDescent="0.25">
      <c r="A140" s="17"/>
      <c r="B140" s="56"/>
      <c r="C140" s="57"/>
      <c r="D140" s="122" t="s">
        <v>329</v>
      </c>
      <c r="E140" s="123">
        <f>SUM(COUNTIF(E89:E96,"X")*$E$118,COUNTIF(F89:F96,"X")*$F$118,COUNTIF(G89:G96,"X")*$G$118)</f>
        <v>40</v>
      </c>
      <c r="F140" s="124">
        <f>(COUNTA(B89:B96)-COUNTIF(E89:G96,"NP"))*$E$118</f>
        <v>40</v>
      </c>
      <c r="G140" s="125">
        <f t="shared" si="0"/>
        <v>100</v>
      </c>
      <c r="H140" s="244"/>
    </row>
    <row r="141" spans="1:9" ht="12.6" customHeight="1" x14ac:dyDescent="0.25">
      <c r="A141" s="17"/>
      <c r="B141" s="56"/>
      <c r="C141" s="57"/>
      <c r="D141" s="122" t="s">
        <v>325</v>
      </c>
      <c r="E141" s="123">
        <f>SUM(COUNTIF(E97:E100,"X")*$E$118,COUNTIF(F97:F100,"X")*$F$118,COUNTIF(G97:G100,"X")*$G$118)</f>
        <v>20</v>
      </c>
      <c r="F141" s="124">
        <f>(COUNTA(B97:B100)-COUNTIF(E97:G100,"NP"))*$E$118</f>
        <v>20</v>
      </c>
      <c r="G141" s="125">
        <f t="shared" si="0"/>
        <v>100</v>
      </c>
      <c r="H141" s="244"/>
    </row>
    <row r="142" spans="1:9" ht="12.6" customHeight="1" x14ac:dyDescent="0.25">
      <c r="A142" s="17"/>
      <c r="B142" s="56"/>
      <c r="C142" s="57"/>
      <c r="D142" s="122" t="s">
        <v>331</v>
      </c>
      <c r="E142" s="123">
        <f>SUM(COUNTIF(E101:E103,"X")*$E$118,COUNTIF(F101:F103,"X")*$F$118,COUNTIF(G101:G103,"X")*$G$118)</f>
        <v>15</v>
      </c>
      <c r="F142" s="124">
        <f>(COUNTA(B101:B103)-COUNTIF(E101:G103,"NP"))*$E$118</f>
        <v>15</v>
      </c>
      <c r="G142" s="125">
        <f t="shared" si="0"/>
        <v>100</v>
      </c>
      <c r="H142" s="244"/>
    </row>
    <row r="143" spans="1:9" ht="12.6" customHeight="1" x14ac:dyDescent="0.25">
      <c r="A143" s="17"/>
      <c r="B143" s="56"/>
      <c r="C143" s="57"/>
      <c r="D143" s="122" t="s">
        <v>321</v>
      </c>
      <c r="E143" s="123">
        <f>SUM(COUNTIF(E104:E106,"X")*$E$118,COUNTIF(F104:F106,"X")*$F$118,COUNTIF(G104:G106,"X")*$G$118)</f>
        <v>15</v>
      </c>
      <c r="F143" s="124">
        <f>(COUNTA(B104:B106)-COUNTIF(E104:G106,"NP"))*$E$118</f>
        <v>15</v>
      </c>
      <c r="G143" s="125">
        <f t="shared" si="0"/>
        <v>100</v>
      </c>
      <c r="H143" s="244"/>
    </row>
    <row r="144" spans="1:9" ht="12.6" customHeight="1" x14ac:dyDescent="0.25">
      <c r="A144" s="17"/>
      <c r="B144" s="56"/>
      <c r="C144" s="57"/>
      <c r="D144" s="122" t="s">
        <v>380</v>
      </c>
      <c r="E144" s="123">
        <f>SUM(COUNTIF(E107:E109,"X")*$E$118,COUNTIF(F107:F109,"X")*$F$118,COUNTIF(G107:G109,"X")*$G$118)</f>
        <v>15</v>
      </c>
      <c r="F144" s="124">
        <f>(COUNTA(B107:B109)-COUNTIF(E107:G109,"NP"))*$E$118</f>
        <v>15</v>
      </c>
      <c r="G144" s="125">
        <f t="shared" si="0"/>
        <v>100</v>
      </c>
      <c r="H144" s="244"/>
    </row>
    <row r="145" spans="1:8" ht="12.6" customHeight="1" x14ac:dyDescent="0.25">
      <c r="A145" s="17"/>
      <c r="B145" s="56"/>
      <c r="C145" s="57"/>
      <c r="D145" s="122" t="s">
        <v>322</v>
      </c>
      <c r="E145" s="123">
        <f>SUM(COUNTIF(E110:E113,"X")*$E$118,COUNTIF(F110:F113,"X")*$F$118,COUNTIF(G110:G113,"X")*$G$118)</f>
        <v>20</v>
      </c>
      <c r="F145" s="124">
        <f>(COUNTA(B110:B113)-COUNTIF(E110:G113,"NP"))*$E$118</f>
        <v>20</v>
      </c>
      <c r="G145" s="125">
        <f t="shared" si="0"/>
        <v>100</v>
      </c>
      <c r="H145" s="244"/>
    </row>
    <row r="146" spans="1:8" ht="12.6" customHeight="1" x14ac:dyDescent="0.25">
      <c r="A146" s="17"/>
      <c r="B146" s="56"/>
      <c r="C146" s="57"/>
      <c r="D146" s="122" t="s">
        <v>384</v>
      </c>
      <c r="E146" s="123">
        <f>SUM(COUNTIF(E114:E114,"X")*$E$118,COUNTIF(F114:F114,"X")*$F$118,COUNTIF(G114:G114,"X")*$G$118)</f>
        <v>5</v>
      </c>
      <c r="F146" s="124">
        <f>COUNTA(B114:B114)*$E$118</f>
        <v>5</v>
      </c>
      <c r="G146" s="125">
        <f t="shared" si="0"/>
        <v>100</v>
      </c>
      <c r="H146" s="244"/>
    </row>
    <row r="147" spans="1:8" ht="24.95" customHeight="1" x14ac:dyDescent="0.25">
      <c r="A147" s="69"/>
      <c r="B147" s="114"/>
      <c r="C147" s="115"/>
      <c r="D147" s="65" t="s">
        <v>67</v>
      </c>
      <c r="E147" s="66">
        <f>SUM(E125:E130)</f>
        <v>515</v>
      </c>
      <c r="F147" s="67">
        <f>SUM(F125:F130)</f>
        <v>550</v>
      </c>
      <c r="G147" s="68">
        <f>(G125*ESTÁNDARES!C28+G126*ESTÁNDARES!C29+G127*ESTÁNDARES!C30+G128*ESTÁNDARES!C31+G129*ESTÁNDARES!C32+G130*ESTÁNDARES!C33)</f>
        <v>94.732394366197184</v>
      </c>
      <c r="H147" s="241"/>
    </row>
    <row r="148" spans="1:8" ht="24.95" customHeight="1" x14ac:dyDescent="0.25">
      <c r="A148" s="69"/>
      <c r="B148" s="69"/>
      <c r="C148" s="69"/>
      <c r="D148" s="70"/>
    </row>
    <row r="149" spans="1:8" ht="21.95" customHeight="1" x14ac:dyDescent="0.25">
      <c r="D149" s="58" t="s">
        <v>639</v>
      </c>
      <c r="E149" s="59" t="s">
        <v>12</v>
      </c>
      <c r="F149" s="59" t="s">
        <v>13</v>
      </c>
      <c r="G149" s="60" t="s">
        <v>14</v>
      </c>
    </row>
    <row r="150" spans="1:8" ht="21.95" customHeight="1" x14ac:dyDescent="0.25">
      <c r="D150" s="61" t="s">
        <v>68</v>
      </c>
      <c r="E150" s="62">
        <f>SUM(COUNTA(E5:E5)*$E$118,COUNTA(F5:F5)*$F$118,COUNTA(G5:G5)*$G$118,SUM(H5:H5))</f>
        <v>5</v>
      </c>
      <c r="F150" s="63">
        <v>5</v>
      </c>
      <c r="G150" s="64">
        <f t="shared" ref="G150:G155" si="1">IF((E150/F150)*100&lt;0,0,(E150/F150)*100)</f>
        <v>100</v>
      </c>
    </row>
    <row r="151" spans="1:8" ht="21.95" customHeight="1" x14ac:dyDescent="0.25">
      <c r="D151" s="61" t="s">
        <v>81</v>
      </c>
      <c r="E151" s="62">
        <f>SUM(COUNTA(E6:E15)*$E$118,COUNTA(F6:F15)*$F$118,COUNTA(G6:G15)*$G$118,SUM(H6:H15))</f>
        <v>39</v>
      </c>
      <c r="F151" s="63">
        <v>50</v>
      </c>
      <c r="G151" s="64">
        <f t="shared" si="1"/>
        <v>78</v>
      </c>
    </row>
    <row r="152" spans="1:8" ht="21.95" customHeight="1" x14ac:dyDescent="0.25">
      <c r="D152" s="61" t="s">
        <v>73</v>
      </c>
      <c r="E152" s="62">
        <f>SUM(COUNTIF(E16:E17,"X")*$E$118,COUNTIF(F16:F17,"X")*$F$118,COUNTIF(G16:G17,"X")*$G$118,SUM(H16:H17))</f>
        <v>10</v>
      </c>
      <c r="F152" s="63">
        <v>10</v>
      </c>
      <c r="G152" s="64">
        <f t="shared" si="1"/>
        <v>100</v>
      </c>
    </row>
    <row r="153" spans="1:8" ht="21.95" customHeight="1" x14ac:dyDescent="0.25">
      <c r="D153" s="61" t="s">
        <v>70</v>
      </c>
      <c r="E153" s="62">
        <f>SUM(COUNTA(E18:E23)*$E$118,COUNTA(F18:F23)*$F$118,COUNTA(G18:G23)*$G$118,SUM(H18:H23))</f>
        <v>30</v>
      </c>
      <c r="F153" s="63">
        <v>30</v>
      </c>
      <c r="G153" s="64">
        <f t="shared" si="1"/>
        <v>100</v>
      </c>
    </row>
    <row r="154" spans="1:8" ht="21.95" customHeight="1" x14ac:dyDescent="0.25">
      <c r="D154" s="61" t="s">
        <v>71</v>
      </c>
      <c r="E154" s="62">
        <f>SUM(COUNTA(E24:E43)*$E$118,COUNTA(F24:F43)*$F$118,COUNTA(G24:G43)*$G$118,SUM(H24:H43))</f>
        <v>90</v>
      </c>
      <c r="F154" s="63">
        <v>100</v>
      </c>
      <c r="G154" s="64">
        <f t="shared" si="1"/>
        <v>90</v>
      </c>
    </row>
    <row r="155" spans="1:8" ht="21.95" customHeight="1" x14ac:dyDescent="0.25">
      <c r="D155" s="61" t="s">
        <v>72</v>
      </c>
      <c r="E155" s="62">
        <f>SUM(E131:E146)+SUM(H44:H114)</f>
        <v>340</v>
      </c>
      <c r="F155" s="63">
        <v>355</v>
      </c>
      <c r="G155" s="64">
        <f t="shared" si="1"/>
        <v>95.774647887323937</v>
      </c>
    </row>
    <row r="156" spans="1:8" ht="21.95" customHeight="1" x14ac:dyDescent="0.25">
      <c r="D156" s="65" t="s">
        <v>67</v>
      </c>
      <c r="E156" s="275">
        <f>SUM(E150:E155)</f>
        <v>514</v>
      </c>
      <c r="F156" s="276">
        <f>SUM(F150:F155)</f>
        <v>550</v>
      </c>
      <c r="G156" s="68">
        <f>(G150*ESTÁNDARES!C28+G151*ESTÁNDARES!C29+G152*ESTÁNDARES!C30+G153*ESTÁNDARES!C31+G154*ESTÁNDARES!C32+G155*ESTÁNDARES!C33)</f>
        <v>94.532394366197181</v>
      </c>
    </row>
  </sheetData>
  <protectedRanges>
    <protectedRange sqref="E97:H97 E16:G16 E22:H23 E21:G21 E25:H28 E24:G24 E30:H33 E29:G29 E35:H38 E34:G34 E41:H41 E39:G40 E44:H44 E42:G42 E46:H50 E45:G45 E52:H54 E51:G51 E56:H61 E55:G55 E64:H74 E62:G63 E76:H76 E75:G75 E79:H79 E77:G78 E81:H83 E80:G80 E85:H87 E84:G84 E89:H89 E88:G88 E92:H94 E90:G91 E99:H101 E98:G98 E103:H104 E102:G102 E106:H110 E105:G105 E111:G111 F43 E112:H116 E17:H20" name="Rango1"/>
    <protectedRange sqref="E95:H95" name="Rango1_3_1"/>
    <protectedRange sqref="E96:H96" name="Rango1_3_2"/>
    <protectedRange sqref="E43" name="Rango1_3"/>
    <protectedRange sqref="G43" name="Rango1_3_3"/>
  </protectedRanges>
  <autoFilter ref="A4:G114"/>
  <mergeCells count="8">
    <mergeCell ref="A2:G2"/>
    <mergeCell ref="A3:G3"/>
    <mergeCell ref="A6:A15"/>
    <mergeCell ref="E122:G122"/>
    <mergeCell ref="A16:A17"/>
    <mergeCell ref="A18:A23"/>
    <mergeCell ref="A24:A43"/>
    <mergeCell ref="A44:A114"/>
  </mergeCells>
  <phoneticPr fontId="3" type="noConversion"/>
  <conditionalFormatting sqref="E122:H122">
    <cfRule type="cellIs" dxfId="86" priority="103" stopIfTrue="1" operator="equal">
      <formula>"INCOMPLETO"</formula>
    </cfRule>
    <cfRule type="cellIs" dxfId="85" priority="104" stopIfTrue="1" operator="equal">
      <formula>"Completo"</formula>
    </cfRule>
  </conditionalFormatting>
  <conditionalFormatting sqref="E110:E114 E97:E108 E76:E94 E44:E74 E5:E40">
    <cfRule type="cellIs" dxfId="84" priority="102" operator="equal">
      <formula>"x"</formula>
    </cfRule>
  </conditionalFormatting>
  <conditionalFormatting sqref="F48:F49 F102:F103 F57:F62 F112:F113 F97:F100 F76:F87 F74 F64:F72 F43 F45:F46 F105:F106 F16:F40">
    <cfRule type="cellIs" dxfId="83" priority="101" operator="equal">
      <formula>"x"</formula>
    </cfRule>
  </conditionalFormatting>
  <conditionalFormatting sqref="G110:H110 G97:H97 G76:H76 G64:H74 G44:H44 G6:H6 G5 G11:H13 G10 G15:H15 G14 G16 G22:H23 G21 G25:H28 G24 G30:H33 G29 G35:H38 G34 G39:G40 G46:H50 G45 G52:H54 G51 G56:H61 G55 G62 G79:H79 G77:G78 G81:H83 G80 G85:H87 G84 G89:H89 G88 G92:H94 G90:G91 G99:H101 G98 G103:H104 G102 G106:H108 G105 G112:H114 G111 G8:H9 G7 G17:H20">
    <cfRule type="cellIs" dxfId="82" priority="100" operator="equal">
      <formula>"x"</formula>
    </cfRule>
  </conditionalFormatting>
  <conditionalFormatting sqref="F50:F56">
    <cfRule type="cellIs" dxfId="81" priority="98" operator="equal">
      <formula>"x"</formula>
    </cfRule>
  </conditionalFormatting>
  <conditionalFormatting sqref="F44">
    <cfRule type="cellIs" dxfId="80" priority="97" operator="equal">
      <formula>"x"</formula>
    </cfRule>
  </conditionalFormatting>
  <conditionalFormatting sqref="F6:F7">
    <cfRule type="cellIs" dxfId="79" priority="94" operator="equal">
      <formula>"x"</formula>
    </cfRule>
  </conditionalFormatting>
  <conditionalFormatting sqref="F9:F14">
    <cfRule type="cellIs" dxfId="78" priority="93" operator="equal">
      <formula>"x"</formula>
    </cfRule>
  </conditionalFormatting>
  <conditionalFormatting sqref="F73">
    <cfRule type="cellIs" dxfId="77" priority="90" operator="equal">
      <formula>"x"</formula>
    </cfRule>
  </conditionalFormatting>
  <conditionalFormatting sqref="F88:F94">
    <cfRule type="cellIs" dxfId="76" priority="87" operator="equal">
      <formula>"x"</formula>
    </cfRule>
  </conditionalFormatting>
  <conditionalFormatting sqref="F114">
    <cfRule type="cellIs" dxfId="75" priority="83" operator="equal">
      <formula>"x"</formula>
    </cfRule>
  </conditionalFormatting>
  <conditionalFormatting sqref="F104">
    <cfRule type="cellIs" dxfId="74" priority="86" operator="equal">
      <formula>"x"</formula>
    </cfRule>
  </conditionalFormatting>
  <conditionalFormatting sqref="F107:F108">
    <cfRule type="cellIs" dxfId="73" priority="85" operator="equal">
      <formula>"x"</formula>
    </cfRule>
  </conditionalFormatting>
  <conditionalFormatting sqref="F110">
    <cfRule type="cellIs" dxfId="72" priority="84" operator="equal">
      <formula>"x"</formula>
    </cfRule>
  </conditionalFormatting>
  <conditionalFormatting sqref="F111">
    <cfRule type="cellIs" dxfId="71" priority="80" operator="equal">
      <formula>"x"</formula>
    </cfRule>
  </conditionalFormatting>
  <conditionalFormatting sqref="F47">
    <cfRule type="cellIs" dxfId="70" priority="77" operator="equal">
      <formula>"x"</formula>
    </cfRule>
  </conditionalFormatting>
  <conditionalFormatting sqref="F101">
    <cfRule type="cellIs" dxfId="69" priority="76" operator="equal">
      <formula>"x"</formula>
    </cfRule>
  </conditionalFormatting>
  <conditionalFormatting sqref="E109">
    <cfRule type="cellIs" dxfId="68" priority="75" operator="equal">
      <formula>"x"</formula>
    </cfRule>
  </conditionalFormatting>
  <conditionalFormatting sqref="G109:H109">
    <cfRule type="cellIs" dxfId="67" priority="74" operator="equal">
      <formula>"x"</formula>
    </cfRule>
  </conditionalFormatting>
  <conditionalFormatting sqref="F109">
    <cfRule type="cellIs" dxfId="66" priority="73" operator="equal">
      <formula>"x"</formula>
    </cfRule>
  </conditionalFormatting>
  <conditionalFormatting sqref="F5">
    <cfRule type="cellIs" dxfId="65" priority="68" operator="equal">
      <formula>"x"</formula>
    </cfRule>
  </conditionalFormatting>
  <conditionalFormatting sqref="F8">
    <cfRule type="cellIs" dxfId="64" priority="64" operator="equal">
      <formula>"x"</formula>
    </cfRule>
  </conditionalFormatting>
  <conditionalFormatting sqref="F15">
    <cfRule type="cellIs" dxfId="63" priority="63" operator="equal">
      <formula>"x"</formula>
    </cfRule>
  </conditionalFormatting>
  <conditionalFormatting sqref="E63">
    <cfRule type="cellIs" dxfId="62" priority="60" stopIfTrue="1" operator="equal">
      <formula>0</formula>
    </cfRule>
  </conditionalFormatting>
  <conditionalFormatting sqref="F63">
    <cfRule type="cellIs" dxfId="61" priority="59" operator="equal">
      <formula>"x"</formula>
    </cfRule>
  </conditionalFormatting>
  <conditionalFormatting sqref="G63">
    <cfRule type="cellIs" dxfId="60" priority="52" stopIfTrue="1" operator="equal">
      <formula>0</formula>
    </cfRule>
    <cfRule type="cellIs" dxfId="59" priority="53" operator="equal">
      <formula>"x"</formula>
    </cfRule>
  </conditionalFormatting>
  <conditionalFormatting sqref="E75">
    <cfRule type="cellIs" dxfId="58" priority="51" operator="equal">
      <formula>"x"</formula>
    </cfRule>
  </conditionalFormatting>
  <conditionalFormatting sqref="G75">
    <cfRule type="cellIs" dxfId="57" priority="50" operator="equal">
      <formula>"x"</formula>
    </cfRule>
  </conditionalFormatting>
  <conditionalFormatting sqref="E95">
    <cfRule type="cellIs" dxfId="56" priority="48" operator="equal">
      <formula>"x"</formula>
    </cfRule>
  </conditionalFormatting>
  <conditionalFormatting sqref="G95:H95">
    <cfRule type="cellIs" dxfId="55" priority="47" operator="equal">
      <formula>"x"</formula>
    </cfRule>
  </conditionalFormatting>
  <conditionalFormatting sqref="F95">
    <cfRule type="cellIs" dxfId="54" priority="46" operator="equal">
      <formula>"x"</formula>
    </cfRule>
  </conditionalFormatting>
  <conditionalFormatting sqref="E96">
    <cfRule type="cellIs" dxfId="53" priority="45" operator="equal">
      <formula>"x"</formula>
    </cfRule>
  </conditionalFormatting>
  <conditionalFormatting sqref="G96:H96">
    <cfRule type="cellIs" dxfId="52" priority="44" operator="equal">
      <formula>"x"</formula>
    </cfRule>
  </conditionalFormatting>
  <conditionalFormatting sqref="F96">
    <cfRule type="cellIs" dxfId="51" priority="43" operator="equal">
      <formula>"x"</formula>
    </cfRule>
  </conditionalFormatting>
  <conditionalFormatting sqref="E96">
    <cfRule type="cellIs" dxfId="50" priority="42" operator="equal">
      <formula>"x"</formula>
    </cfRule>
  </conditionalFormatting>
  <conditionalFormatting sqref="G96:H96">
    <cfRule type="cellIs" dxfId="49" priority="41" operator="equal">
      <formula>"x"</formula>
    </cfRule>
  </conditionalFormatting>
  <conditionalFormatting sqref="F96">
    <cfRule type="cellIs" dxfId="48" priority="40" operator="equal">
      <formula>"x"</formula>
    </cfRule>
  </conditionalFormatting>
  <conditionalFormatting sqref="E41:E42">
    <cfRule type="cellIs" dxfId="47" priority="39" operator="equal">
      <formula>"x"</formula>
    </cfRule>
  </conditionalFormatting>
  <conditionalFormatting sqref="F41">
    <cfRule type="cellIs" dxfId="46" priority="38" operator="equal">
      <formula>"x"</formula>
    </cfRule>
  </conditionalFormatting>
  <conditionalFormatting sqref="G41:H41 G42">
    <cfRule type="cellIs" dxfId="45" priority="37" operator="equal">
      <formula>"x"</formula>
    </cfRule>
  </conditionalFormatting>
  <conditionalFormatting sqref="F42">
    <cfRule type="cellIs" dxfId="44" priority="34" operator="equal">
      <formula>"x"</formula>
    </cfRule>
  </conditionalFormatting>
  <conditionalFormatting sqref="F75">
    <cfRule type="cellIs" dxfId="43" priority="33" operator="equal">
      <formula>"x"</formula>
    </cfRule>
  </conditionalFormatting>
  <conditionalFormatting sqref="H5">
    <cfRule type="cellIs" dxfId="42" priority="32" operator="equal">
      <formula>"x"</formula>
    </cfRule>
  </conditionalFormatting>
  <conditionalFormatting sqref="H10">
    <cfRule type="cellIs" dxfId="41" priority="31" operator="equal">
      <formula>"x"</formula>
    </cfRule>
  </conditionalFormatting>
  <conditionalFormatting sqref="H14">
    <cfRule type="cellIs" dxfId="40" priority="30" operator="equal">
      <formula>"x"</formula>
    </cfRule>
  </conditionalFormatting>
  <conditionalFormatting sqref="H16">
    <cfRule type="cellIs" dxfId="39" priority="29" operator="equal">
      <formula>"x"</formula>
    </cfRule>
  </conditionalFormatting>
  <conditionalFormatting sqref="H21">
    <cfRule type="cellIs" dxfId="38" priority="28" operator="equal">
      <formula>"x"</formula>
    </cfRule>
  </conditionalFormatting>
  <conditionalFormatting sqref="H24">
    <cfRule type="cellIs" dxfId="37" priority="27" operator="equal">
      <formula>"x"</formula>
    </cfRule>
  </conditionalFormatting>
  <conditionalFormatting sqref="H29">
    <cfRule type="cellIs" dxfId="36" priority="26" operator="equal">
      <formula>"x"</formula>
    </cfRule>
  </conditionalFormatting>
  <conditionalFormatting sqref="H34">
    <cfRule type="cellIs" dxfId="35" priority="25" operator="equal">
      <formula>"x"</formula>
    </cfRule>
  </conditionalFormatting>
  <conditionalFormatting sqref="H39">
    <cfRule type="cellIs" dxfId="34" priority="24" operator="equal">
      <formula>"x"</formula>
    </cfRule>
  </conditionalFormatting>
  <conditionalFormatting sqref="H40">
    <cfRule type="cellIs" dxfId="33" priority="23" operator="equal">
      <formula>"x"</formula>
    </cfRule>
  </conditionalFormatting>
  <conditionalFormatting sqref="H42">
    <cfRule type="cellIs" dxfId="32" priority="22" operator="equal">
      <formula>"x"</formula>
    </cfRule>
  </conditionalFormatting>
  <conditionalFormatting sqref="H43">
    <cfRule type="cellIs" dxfId="31" priority="21" operator="equal">
      <formula>"x"</formula>
    </cfRule>
  </conditionalFormatting>
  <conditionalFormatting sqref="H45">
    <cfRule type="cellIs" dxfId="30" priority="20" operator="equal">
      <formula>"x"</formula>
    </cfRule>
  </conditionalFormatting>
  <conditionalFormatting sqref="H51">
    <cfRule type="cellIs" dxfId="29" priority="19" operator="equal">
      <formula>"x"</formula>
    </cfRule>
  </conditionalFormatting>
  <conditionalFormatting sqref="H55">
    <cfRule type="cellIs" dxfId="28" priority="18" operator="equal">
      <formula>"x"</formula>
    </cfRule>
  </conditionalFormatting>
  <conditionalFormatting sqref="H62">
    <cfRule type="cellIs" dxfId="27" priority="17" operator="equal">
      <formula>"x"</formula>
    </cfRule>
  </conditionalFormatting>
  <conditionalFormatting sqref="H63">
    <cfRule type="cellIs" dxfId="26" priority="16" operator="equal">
      <formula>"x"</formula>
    </cfRule>
  </conditionalFormatting>
  <conditionalFormatting sqref="H75">
    <cfRule type="cellIs" dxfId="25" priority="15" operator="equal">
      <formula>"x"</formula>
    </cfRule>
  </conditionalFormatting>
  <conditionalFormatting sqref="H77">
    <cfRule type="cellIs" dxfId="24" priority="14" operator="equal">
      <formula>"x"</formula>
    </cfRule>
  </conditionalFormatting>
  <conditionalFormatting sqref="H78">
    <cfRule type="cellIs" dxfId="23" priority="13" operator="equal">
      <formula>"x"</formula>
    </cfRule>
  </conditionalFormatting>
  <conditionalFormatting sqref="H80">
    <cfRule type="cellIs" dxfId="22" priority="12" operator="equal">
      <formula>"x"</formula>
    </cfRule>
  </conditionalFormatting>
  <conditionalFormatting sqref="H84">
    <cfRule type="cellIs" dxfId="21" priority="11" operator="equal">
      <formula>"x"</formula>
    </cfRule>
  </conditionalFormatting>
  <conditionalFormatting sqref="H88">
    <cfRule type="cellIs" dxfId="20" priority="10" operator="equal">
      <formula>"x"</formula>
    </cfRule>
  </conditionalFormatting>
  <conditionalFormatting sqref="H90">
    <cfRule type="cellIs" dxfId="19" priority="9" operator="equal">
      <formula>"x"</formula>
    </cfRule>
  </conditionalFormatting>
  <conditionalFormatting sqref="H91">
    <cfRule type="cellIs" dxfId="18" priority="8" operator="equal">
      <formula>"x"</formula>
    </cfRule>
  </conditionalFormatting>
  <conditionalFormatting sqref="H98">
    <cfRule type="cellIs" dxfId="17" priority="7" operator="equal">
      <formula>"x"</formula>
    </cfRule>
  </conditionalFormatting>
  <conditionalFormatting sqref="H102">
    <cfRule type="cellIs" dxfId="16" priority="6" operator="equal">
      <formula>"x"</formula>
    </cfRule>
  </conditionalFormatting>
  <conditionalFormatting sqref="H105">
    <cfRule type="cellIs" dxfId="15" priority="5" operator="equal">
      <formula>"x"</formula>
    </cfRule>
  </conditionalFormatting>
  <conditionalFormatting sqref="H111">
    <cfRule type="cellIs" dxfId="14" priority="4" operator="equal">
      <formula>"x"</formula>
    </cfRule>
  </conditionalFormatting>
  <conditionalFormatting sqref="H7">
    <cfRule type="cellIs" dxfId="13" priority="3" operator="equal">
      <formula>"x"</formula>
    </cfRule>
  </conditionalFormatting>
  <conditionalFormatting sqref="E43">
    <cfRule type="cellIs" dxfId="12" priority="2" operator="equal">
      <formula>"x"</formula>
    </cfRule>
  </conditionalFormatting>
  <conditionalFormatting sqref="G43">
    <cfRule type="cellIs" dxfId="11" priority="1" operator="equal">
      <formula>"x"</formula>
    </cfRule>
  </conditionalFormatting>
  <dataValidations count="3">
    <dataValidation allowBlank="1" showInputMessage="1" showErrorMessage="1" errorTitle="RECORDATORIO" error="Esta pregunta NO ES PUNTUABLE para el periodo 2012 y por tanto para marcar la casilla DEBE introducir NP" sqref="E95:H96 E108:H109"/>
    <dataValidation type="custom" allowBlank="1" showInputMessage="1" showErrorMessage="1" errorTitle="RECORDATORIO" error="Esta pregunta no admite CUMPLIMIENTO PARCIAL. Debe dejarse en blanco." sqref="F70:F73 F104:F105 F107 F110:F111 F114:F115 F50:F63 F87:F94 F97:F100 F83:F85 F75:F80 F5:F40 F42:F45">
      <formula1>"&lt;&gt;0"</formula1>
    </dataValidation>
    <dataValidation type="custom" allowBlank="1" showInputMessage="1" showErrorMessage="1" errorTitle="RECORDATORIO" error="Esta pregunta NO ES PUNTUABLE para el periodo 2014 y por tanto para marcar la casilla DEBE introducir NP" sqref="G43 E43">
      <formula1>E43="NP"</formula1>
    </dataValidation>
  </dataValidations>
  <hyperlinks>
    <hyperlink ref="A1" location="ÍNDICE!A1" display="ÍNDICE"/>
  </hyperlinks>
  <printOptions horizontalCentered="1"/>
  <pageMargins left="0.19685039370078741" right="0.19685039370078741" top="0.19685039370078741" bottom="0.19685039370078741" header="0" footer="0"/>
  <pageSetup paperSize="9" scale="94" orientation="landscape"/>
  <headerFooter>
    <oddFooter>&amp;R&amp;8Cuestionario Evaluación SCL 2014 - Rev.01</oddFooter>
  </headerFooter>
  <rowBreaks count="10" manualBreakCount="10">
    <brk id="12" max="6" man="1"/>
    <brk id="21" max="6" man="1"/>
    <brk id="31" max="6" man="1"/>
    <brk id="41" max="6" man="1"/>
    <brk id="52" max="6" man="1"/>
    <brk id="63" max="6" man="1"/>
    <brk id="82" max="6" man="1"/>
    <brk id="93" max="6" man="1"/>
    <brk id="104" max="6" man="1"/>
    <brk id="115" max="16383" man="1"/>
  </rowBreaks>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showGridLines="0" topLeftCell="A2" zoomScaleSheetLayoutView="85" workbookViewId="0">
      <pane ySplit="3" topLeftCell="A5" activePane="bottomLeft" state="frozen"/>
      <selection activeCell="C14" sqref="C14"/>
      <selection pane="bottomLeft" activeCell="D13" sqref="D13"/>
    </sheetView>
  </sheetViews>
  <sheetFormatPr baseColWidth="10" defaultColWidth="11.42578125" defaultRowHeight="15" x14ac:dyDescent="0.25"/>
  <cols>
    <col min="1" max="1" width="10" style="16" customWidth="1"/>
    <col min="2" max="2" width="6.28515625" style="16" customWidth="1"/>
    <col min="3" max="3" width="50.42578125" style="16" customWidth="1"/>
    <col min="4" max="4" width="57.42578125" style="16" customWidth="1"/>
    <col min="5" max="7" width="6.7109375" style="16" customWidth="1"/>
    <col min="8" max="8" width="6.7109375" style="234" customWidth="1"/>
    <col min="9" max="9" width="71.42578125" style="126" customWidth="1"/>
    <col min="10" max="16384" width="11.42578125" style="16"/>
  </cols>
  <sheetData>
    <row r="1" spans="1:9" hidden="1" x14ac:dyDescent="0.25">
      <c r="A1" s="1" t="s">
        <v>4</v>
      </c>
    </row>
    <row r="2" spans="1:9" ht="24" customHeight="1" thickBot="1" x14ac:dyDescent="0.3">
      <c r="A2" s="368" t="s">
        <v>565</v>
      </c>
      <c r="B2" s="368"/>
      <c r="C2" s="368"/>
      <c r="D2" s="368"/>
      <c r="E2" s="368"/>
      <c r="F2" s="368"/>
      <c r="G2" s="368"/>
      <c r="H2" s="242"/>
    </row>
    <row r="3" spans="1:9" ht="27.75" customHeight="1" thickTop="1" x14ac:dyDescent="0.25">
      <c r="A3" s="385" t="s">
        <v>562</v>
      </c>
      <c r="B3" s="385"/>
      <c r="C3" s="385"/>
      <c r="D3" s="385"/>
      <c r="E3" s="385"/>
      <c r="F3" s="385"/>
      <c r="G3" s="385"/>
      <c r="H3" s="243"/>
    </row>
    <row r="4" spans="1:9" ht="15.75" thickBot="1" x14ac:dyDescent="0.3">
      <c r="A4" s="18" t="s">
        <v>0</v>
      </c>
      <c r="B4" s="18" t="s">
        <v>1</v>
      </c>
      <c r="C4" s="18" t="s">
        <v>2</v>
      </c>
      <c r="D4" s="18" t="s">
        <v>350</v>
      </c>
      <c r="E4" s="18" t="s">
        <v>9</v>
      </c>
      <c r="F4" s="18" t="s">
        <v>10</v>
      </c>
      <c r="G4" s="18" t="s">
        <v>11</v>
      </c>
      <c r="H4" s="235"/>
      <c r="I4" s="127" t="s">
        <v>346</v>
      </c>
    </row>
    <row r="5" spans="1:9" ht="36" customHeight="1" x14ac:dyDescent="0.25">
      <c r="A5" s="370" t="s">
        <v>565</v>
      </c>
      <c r="B5" s="19" t="s">
        <v>566</v>
      </c>
      <c r="C5" s="109" t="s">
        <v>567</v>
      </c>
      <c r="D5" s="278"/>
      <c r="E5" s="6" t="s">
        <v>634</v>
      </c>
      <c r="F5" s="6"/>
      <c r="G5" s="144"/>
      <c r="H5" s="233"/>
      <c r="I5" s="126" t="s">
        <v>571</v>
      </c>
    </row>
    <row r="6" spans="1:9" ht="36" customHeight="1" x14ac:dyDescent="0.25">
      <c r="A6" s="375"/>
      <c r="B6" s="21" t="s">
        <v>568</v>
      </c>
      <c r="C6" s="23" t="s">
        <v>611</v>
      </c>
      <c r="D6" s="158"/>
      <c r="E6" s="8" t="s">
        <v>634</v>
      </c>
      <c r="F6" s="8"/>
      <c r="G6" s="146"/>
      <c r="H6" s="233"/>
      <c r="I6" s="126" t="s">
        <v>601</v>
      </c>
    </row>
    <row r="7" spans="1:9" ht="50.1" customHeight="1" x14ac:dyDescent="0.25">
      <c r="A7" s="375"/>
      <c r="B7" s="21" t="s">
        <v>569</v>
      </c>
      <c r="C7" s="23" t="s">
        <v>622</v>
      </c>
      <c r="D7" s="158"/>
      <c r="E7" s="8" t="s">
        <v>634</v>
      </c>
      <c r="F7" s="8"/>
      <c r="G7" s="146"/>
      <c r="H7" s="223"/>
    </row>
    <row r="8" spans="1:9" ht="36" customHeight="1" x14ac:dyDescent="0.25">
      <c r="A8" s="375"/>
      <c r="B8" s="21" t="s">
        <v>570</v>
      </c>
      <c r="C8" s="23" t="s">
        <v>617</v>
      </c>
      <c r="D8" s="158"/>
      <c r="E8" s="8" t="s">
        <v>634</v>
      </c>
      <c r="F8" s="8"/>
      <c r="G8" s="146"/>
      <c r="H8" s="223"/>
      <c r="I8" s="126" t="s">
        <v>618</v>
      </c>
    </row>
    <row r="9" spans="1:9" ht="44.25" customHeight="1" x14ac:dyDescent="0.25">
      <c r="A9" s="375"/>
      <c r="B9" s="21" t="s">
        <v>587</v>
      </c>
      <c r="C9" s="23" t="s">
        <v>580</v>
      </c>
      <c r="D9" s="158"/>
      <c r="E9" s="8" t="s">
        <v>634</v>
      </c>
      <c r="F9" s="8"/>
      <c r="G9" s="146"/>
      <c r="H9" s="233"/>
    </row>
    <row r="10" spans="1:9" ht="50.1" customHeight="1" x14ac:dyDescent="0.25">
      <c r="A10" s="375"/>
      <c r="B10" s="21" t="s">
        <v>588</v>
      </c>
      <c r="C10" s="23" t="s">
        <v>623</v>
      </c>
      <c r="D10" s="158"/>
      <c r="E10" s="8" t="s">
        <v>634</v>
      </c>
      <c r="F10" s="8"/>
      <c r="G10" s="146"/>
      <c r="H10" s="233"/>
    </row>
    <row r="11" spans="1:9" ht="50.1" customHeight="1" x14ac:dyDescent="0.25">
      <c r="A11" s="375"/>
      <c r="B11" s="21" t="s">
        <v>589</v>
      </c>
      <c r="C11" s="23" t="s">
        <v>614</v>
      </c>
      <c r="D11" s="158"/>
      <c r="E11" s="10" t="s">
        <v>634</v>
      </c>
      <c r="F11" s="10"/>
      <c r="G11" s="148"/>
      <c r="H11" s="233"/>
      <c r="I11" s="126" t="s">
        <v>581</v>
      </c>
    </row>
    <row r="12" spans="1:9" ht="36" customHeight="1" x14ac:dyDescent="0.25">
      <c r="A12" s="375"/>
      <c r="B12" s="21" t="s">
        <v>590</v>
      </c>
      <c r="C12" s="117" t="s">
        <v>584</v>
      </c>
      <c r="D12" s="158"/>
      <c r="E12" s="10"/>
      <c r="F12" s="10" t="s">
        <v>634</v>
      </c>
      <c r="G12" s="148"/>
      <c r="H12" s="233"/>
    </row>
    <row r="13" spans="1:9" ht="36" customHeight="1" x14ac:dyDescent="0.25">
      <c r="A13" s="375"/>
      <c r="B13" s="21" t="s">
        <v>591</v>
      </c>
      <c r="C13" s="117" t="s">
        <v>582</v>
      </c>
      <c r="D13" s="158"/>
      <c r="E13" s="10"/>
      <c r="F13" s="10" t="s">
        <v>632</v>
      </c>
      <c r="G13" s="148"/>
      <c r="H13" s="233"/>
      <c r="I13" s="126" t="s">
        <v>583</v>
      </c>
    </row>
    <row r="14" spans="1:9" ht="45" customHeight="1" x14ac:dyDescent="0.25">
      <c r="A14" s="375"/>
      <c r="B14" s="21" t="s">
        <v>592</v>
      </c>
      <c r="C14" s="117" t="s">
        <v>585</v>
      </c>
      <c r="D14" s="158"/>
      <c r="E14" s="10"/>
      <c r="F14" s="10" t="s">
        <v>634</v>
      </c>
      <c r="G14" s="148"/>
      <c r="H14" s="233"/>
    </row>
    <row r="15" spans="1:9" ht="42" customHeight="1" x14ac:dyDescent="0.25">
      <c r="A15" s="375"/>
      <c r="B15" s="21" t="s">
        <v>593</v>
      </c>
      <c r="C15" s="117" t="s">
        <v>612</v>
      </c>
      <c r="D15" s="158"/>
      <c r="E15" s="10" t="s">
        <v>634</v>
      </c>
      <c r="F15" s="10"/>
      <c r="G15" s="148"/>
      <c r="H15" s="233"/>
    </row>
    <row r="16" spans="1:9" ht="56.25" customHeight="1" x14ac:dyDescent="0.25">
      <c r="A16" s="375"/>
      <c r="B16" s="21" t="s">
        <v>594</v>
      </c>
      <c r="C16" s="117" t="s">
        <v>613</v>
      </c>
      <c r="D16" s="158"/>
      <c r="E16" s="10"/>
      <c r="F16" s="10"/>
      <c r="G16" s="148" t="s">
        <v>634</v>
      </c>
      <c r="H16" s="233"/>
      <c r="I16" s="126" t="s">
        <v>619</v>
      </c>
    </row>
    <row r="17" spans="1:9" ht="36" customHeight="1" thickBot="1" x14ac:dyDescent="0.3">
      <c r="A17" s="378"/>
      <c r="B17" s="112" t="s">
        <v>594</v>
      </c>
      <c r="C17" s="111" t="s">
        <v>615</v>
      </c>
      <c r="D17" s="159"/>
      <c r="E17" s="9" t="s">
        <v>634</v>
      </c>
      <c r="F17" s="9"/>
      <c r="G17" s="147"/>
      <c r="H17" s="233"/>
      <c r="I17" s="126" t="s">
        <v>616</v>
      </c>
    </row>
    <row r="18" spans="1:9" ht="9.9499999999999993" customHeight="1" x14ac:dyDescent="0.25">
      <c r="A18" s="28"/>
      <c r="B18" s="29"/>
      <c r="C18" s="30"/>
      <c r="D18" s="31"/>
      <c r="E18" s="32"/>
      <c r="F18" s="32"/>
      <c r="G18" s="32"/>
      <c r="H18" s="32"/>
    </row>
    <row r="19" spans="1:9" ht="9.9499999999999993" customHeight="1" x14ac:dyDescent="0.25">
      <c r="A19" s="28"/>
      <c r="B19" s="29"/>
      <c r="C19" s="30"/>
      <c r="D19" s="31"/>
      <c r="E19" s="32"/>
      <c r="F19" s="32"/>
      <c r="G19" s="32"/>
      <c r="H19" s="32"/>
    </row>
    <row r="20" spans="1:9" ht="24.95" customHeight="1" x14ac:dyDescent="0.25">
      <c r="A20" s="34"/>
      <c r="B20" s="35"/>
      <c r="C20" s="36"/>
      <c r="D20" s="37" t="s">
        <v>5</v>
      </c>
      <c r="E20" s="113">
        <f>COUNTIF(E5:E17,"X")</f>
        <v>9</v>
      </c>
      <c r="F20" s="38">
        <f>COUNTIF(F5:F17,"X")</f>
        <v>3</v>
      </c>
      <c r="G20" s="39">
        <f>COUNTIF(G5:G17,"x")</f>
        <v>1</v>
      </c>
      <c r="H20" s="238"/>
    </row>
    <row r="21" spans="1:9" ht="24.95" customHeight="1" x14ac:dyDescent="0.25">
      <c r="A21" s="34"/>
      <c r="B21" s="35"/>
      <c r="C21" s="36"/>
      <c r="D21" s="40" t="s">
        <v>6</v>
      </c>
      <c r="E21" s="41">
        <v>5</v>
      </c>
      <c r="F21" s="42">
        <v>3</v>
      </c>
      <c r="G21" s="43">
        <v>0</v>
      </c>
      <c r="H21" s="238"/>
    </row>
    <row r="22" spans="1:9" ht="24.95" customHeight="1" x14ac:dyDescent="0.25">
      <c r="A22" s="34"/>
      <c r="B22" s="35"/>
      <c r="C22" s="36"/>
      <c r="D22" s="44" t="s">
        <v>7</v>
      </c>
      <c r="E22" s="45">
        <f>E20*E21</f>
        <v>45</v>
      </c>
      <c r="F22" s="46">
        <f>F20*F21</f>
        <v>9</v>
      </c>
      <c r="G22" s="47">
        <f>G20*G21</f>
        <v>0</v>
      </c>
      <c r="H22" s="238"/>
    </row>
    <row r="23" spans="1:9" s="126" customFormat="1" ht="24.95" customHeight="1" x14ac:dyDescent="0.25">
      <c r="A23" s="34"/>
      <c r="B23" s="35"/>
      <c r="C23" s="36"/>
      <c r="D23" s="48" t="s">
        <v>15</v>
      </c>
      <c r="E23" s="49">
        <f>E22+F22-G22</f>
        <v>54</v>
      </c>
      <c r="F23" s="34"/>
      <c r="G23" s="50"/>
      <c r="H23" s="238"/>
    </row>
    <row r="24" spans="1:9" s="126" customFormat="1" ht="24.95" customHeight="1" x14ac:dyDescent="0.25">
      <c r="A24" s="34"/>
      <c r="B24" s="35"/>
      <c r="C24" s="36"/>
      <c r="D24" s="51" t="s">
        <v>8</v>
      </c>
      <c r="E24" s="52">
        <f>(COUNTA(B5:B17)-COUNTIF((E5:G17),"NP"))*E21</f>
        <v>65</v>
      </c>
      <c r="F24" s="53"/>
      <c r="G24" s="54"/>
      <c r="H24" s="238"/>
    </row>
    <row r="25" spans="1:9" s="126" customFormat="1" ht="24.95" customHeight="1" x14ac:dyDescent="0.25">
      <c r="A25" s="55"/>
      <c r="B25" s="56"/>
      <c r="C25" s="57"/>
      <c r="D25" s="160" t="s">
        <v>460</v>
      </c>
      <c r="E25" s="383" t="str">
        <f>IF(E20+F20+G20=E24/E21,"COMPLETO","INCOMPLETO")</f>
        <v>COMPLETO</v>
      </c>
      <c r="F25" s="383"/>
      <c r="G25" s="384"/>
      <c r="H25" s="239"/>
    </row>
    <row r="26" spans="1:9" s="126" customFormat="1" ht="8.1" customHeight="1" x14ac:dyDescent="0.25">
      <c r="A26" s="17"/>
      <c r="B26" s="56"/>
      <c r="C26" s="57"/>
      <c r="D26" s="17"/>
      <c r="E26" s="17"/>
      <c r="F26" s="17"/>
      <c r="G26" s="17"/>
      <c r="H26" s="71"/>
    </row>
    <row r="27" spans="1:9" s="126" customFormat="1" ht="24.95" customHeight="1" x14ac:dyDescent="0.25">
      <c r="A27" s="17"/>
      <c r="B27" s="56"/>
      <c r="C27" s="57"/>
      <c r="D27" s="58" t="str">
        <f>A2</f>
        <v>REQUISITOS DE INSTALACIONES</v>
      </c>
      <c r="E27" s="59" t="s">
        <v>12</v>
      </c>
      <c r="F27" s="59" t="s">
        <v>13</v>
      </c>
      <c r="G27" s="60" t="s">
        <v>14</v>
      </c>
      <c r="H27" s="240"/>
    </row>
    <row r="28" spans="1:9" s="126" customFormat="1" ht="24.95" customHeight="1" x14ac:dyDescent="0.25">
      <c r="A28" s="17"/>
      <c r="B28" s="56"/>
      <c r="C28" s="57"/>
      <c r="D28" s="61" t="s">
        <v>602</v>
      </c>
      <c r="E28" s="62">
        <f>SUM(COUNTA(E5:E17)*$E$21,COUNTA(F5:F17)*$F$21,COUNTA(G5:G17)*$G$21)</f>
        <v>54</v>
      </c>
      <c r="F28" s="63">
        <f>COUNTA(B5:B17)*$E$21</f>
        <v>65</v>
      </c>
      <c r="G28" s="64">
        <f t="shared" ref="G28" si="0">(E28/F28)*100</f>
        <v>83.07692307692308</v>
      </c>
      <c r="H28" s="218"/>
    </row>
    <row r="29" spans="1:9" s="126" customFormat="1" ht="24.95" customHeight="1" x14ac:dyDescent="0.25">
      <c r="A29" s="69"/>
      <c r="B29" s="114"/>
      <c r="C29" s="115"/>
      <c r="D29" s="65" t="s">
        <v>586</v>
      </c>
      <c r="E29" s="66">
        <f>SUM(E28:E28)</f>
        <v>54</v>
      </c>
      <c r="F29" s="67">
        <f>SUM(F28:F28)</f>
        <v>65</v>
      </c>
      <c r="G29" s="68">
        <f>G28</f>
        <v>83.07692307692308</v>
      </c>
      <c r="H29" s="241"/>
    </row>
    <row r="30" spans="1:9" s="126" customFormat="1" ht="24.95" customHeight="1" x14ac:dyDescent="0.25">
      <c r="A30" s="69"/>
      <c r="B30" s="69"/>
      <c r="C30" s="69"/>
      <c r="D30" s="70"/>
      <c r="E30" s="16"/>
      <c r="F30" s="16"/>
      <c r="G30" s="16"/>
      <c r="H30" s="234"/>
    </row>
    <row r="31" spans="1:9" s="126" customFormat="1" x14ac:dyDescent="0.25">
      <c r="A31" s="16"/>
      <c r="B31" s="16"/>
      <c r="C31" s="184"/>
      <c r="D31" s="16"/>
      <c r="E31" s="16"/>
      <c r="F31" s="16"/>
      <c r="G31" s="16"/>
      <c r="H31" s="234"/>
    </row>
  </sheetData>
  <protectedRanges>
    <protectedRange sqref="E7:G8 E9:H19 E5:H6" name="Rango1"/>
  </protectedRanges>
  <autoFilter ref="A4:G17"/>
  <mergeCells count="4">
    <mergeCell ref="A5:A17"/>
    <mergeCell ref="E25:G25"/>
    <mergeCell ref="A2:G2"/>
    <mergeCell ref="A3:G3"/>
  </mergeCells>
  <conditionalFormatting sqref="E25:H25">
    <cfRule type="cellIs" dxfId="10" priority="73" stopIfTrue="1" operator="equal">
      <formula>"INCOMPLETO"</formula>
    </cfRule>
    <cfRule type="cellIs" dxfId="9" priority="74" stopIfTrue="1" operator="equal">
      <formula>"Completo"</formula>
    </cfRule>
  </conditionalFormatting>
  <conditionalFormatting sqref="E5:E17">
    <cfRule type="cellIs" dxfId="8" priority="72" operator="equal">
      <formula>"x"</formula>
    </cfRule>
  </conditionalFormatting>
  <conditionalFormatting sqref="F5:F17">
    <cfRule type="cellIs" dxfId="7" priority="71" operator="equal">
      <formula>"x"</formula>
    </cfRule>
  </conditionalFormatting>
  <conditionalFormatting sqref="G6:H6 G9:H17 G5:G17">
    <cfRule type="cellIs" dxfId="6" priority="70" operator="equal">
      <formula>"x"</formula>
    </cfRule>
  </conditionalFormatting>
  <conditionalFormatting sqref="F17">
    <cfRule type="cellIs" dxfId="5" priority="60" operator="equal">
      <formula>"x"</formula>
    </cfRule>
  </conditionalFormatting>
  <conditionalFormatting sqref="F6:F8">
    <cfRule type="cellIs" dxfId="4" priority="59" operator="equal">
      <formula>"x"</formula>
    </cfRule>
  </conditionalFormatting>
  <conditionalFormatting sqref="E5">
    <cfRule type="cellIs" dxfId="3" priority="56" operator="equal">
      <formula>"x"</formula>
    </cfRule>
  </conditionalFormatting>
  <conditionalFormatting sqref="G5:H5">
    <cfRule type="cellIs" dxfId="2" priority="55" operator="equal">
      <formula>"x"</formula>
    </cfRule>
  </conditionalFormatting>
  <conditionalFormatting sqref="F5">
    <cfRule type="cellIs" dxfId="1" priority="54" operator="equal">
      <formula>"x"</formula>
    </cfRule>
  </conditionalFormatting>
  <conditionalFormatting sqref="H7:H8">
    <cfRule type="cellIs" dxfId="0" priority="2" operator="equal">
      <formula>"x"</formula>
    </cfRule>
  </conditionalFormatting>
  <dataValidations count="2">
    <dataValidation type="custom" allowBlank="1" showInputMessage="1" showErrorMessage="1" errorTitle="RECORDATORIO" error="Esta pregunta no admite CUMPLIMIENTO PARCIAL. Debe dejarse en blanco." sqref="F17:F18 F6:F8">
      <formula1>"&lt;&gt;0"</formula1>
    </dataValidation>
    <dataValidation allowBlank="1" showInputMessage="1" showErrorMessage="1" errorTitle="RECORDATORIO" error="Esta pregunta NO ES PUNTUABLE para el periodo 2012 y por tanto para marcar la casilla DEBE introducir NP" sqref="E5:H5"/>
  </dataValidations>
  <hyperlinks>
    <hyperlink ref="A1" location="ÍNDICE!A1" display="ÍNDICE"/>
  </hyperlinks>
  <printOptions horizontalCentered="1"/>
  <pageMargins left="0.19685039370078741" right="0.19685039370078741" top="0.19685039370078741" bottom="0.19685039370078741" header="0" footer="0"/>
  <pageSetup paperSize="9" scale="94" orientation="landscape"/>
  <headerFooter>
    <oddFooter>&amp;R&amp;8Cuestionario Evaluación SCL 2014 - Rev.01</oddFooter>
  </headerFooter>
  <rowBreaks count="1" manualBreakCount="1">
    <brk id="17" max="6" man="1"/>
  </rowBreaks>
  <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
  <sheetViews>
    <sheetView topLeftCell="B7" workbookViewId="0">
      <selection activeCell="K6" sqref="K6"/>
    </sheetView>
  </sheetViews>
  <sheetFormatPr baseColWidth="10" defaultColWidth="11.42578125" defaultRowHeight="15" x14ac:dyDescent="0.25"/>
  <cols>
    <col min="1" max="1" width="7.28515625" style="2" customWidth="1"/>
    <col min="2" max="2" width="8.42578125" style="2" customWidth="1"/>
    <col min="3" max="3" width="42.28515625" style="2" customWidth="1"/>
    <col min="4" max="4" width="50.7109375" style="2" customWidth="1"/>
    <col min="5" max="16384" width="11.42578125" style="2"/>
  </cols>
  <sheetData>
    <row r="1" spans="1:4" s="55" customFormat="1" ht="25.5" customHeight="1" x14ac:dyDescent="0.25">
      <c r="A1" s="386" t="s">
        <v>20</v>
      </c>
      <c r="B1" s="387"/>
      <c r="C1" s="387"/>
      <c r="D1" s="387"/>
    </row>
    <row r="2" spans="1:4" s="55" customFormat="1" ht="20.25" customHeight="1" x14ac:dyDescent="0.25">
      <c r="A2" s="388" t="s">
        <v>18</v>
      </c>
      <c r="B2" s="389"/>
      <c r="C2" s="389"/>
      <c r="D2" s="389"/>
    </row>
    <row r="3" spans="1:4" s="55" customFormat="1" ht="12" thickBot="1" x14ac:dyDescent="0.3">
      <c r="A3" s="86"/>
      <c r="B3" s="343"/>
      <c r="C3" s="343"/>
      <c r="D3" s="343"/>
    </row>
    <row r="4" spans="1:4" s="88" customFormat="1" ht="24.95" customHeight="1" x14ac:dyDescent="0.25">
      <c r="A4" s="344" t="s">
        <v>21</v>
      </c>
      <c r="B4" s="345"/>
      <c r="C4" s="348" t="str">
        <f>'Resumen EVALUACIÓN'!$C$4:$J$4</f>
        <v>Centro Geriátrico Borja</v>
      </c>
      <c r="D4" s="350"/>
    </row>
    <row r="5" spans="1:4" s="88" customFormat="1" ht="24.95" customHeight="1" x14ac:dyDescent="0.25">
      <c r="A5" s="344" t="s">
        <v>23</v>
      </c>
      <c r="B5" s="345"/>
      <c r="C5" s="351" t="str">
        <f>'Resumen EVALUACIÓN'!$C$5:$J$5</f>
        <v>Todo el SCL, con especial atención a nuevos requisitos ISO 9001:2015</v>
      </c>
      <c r="D5" s="353"/>
    </row>
    <row r="6" spans="1:4" s="88" customFormat="1" ht="24.95" customHeight="1" x14ac:dyDescent="0.25">
      <c r="A6" s="344" t="s">
        <v>22</v>
      </c>
      <c r="B6" s="345"/>
      <c r="C6" s="351" t="str">
        <f>'Resumen EVALUACIÓN'!$C$6:$J$6</f>
        <v>Fernando Peñarrubia Yuste</v>
      </c>
      <c r="D6" s="353"/>
    </row>
    <row r="7" spans="1:4" s="88" customFormat="1" ht="20.100000000000001" customHeight="1" thickBot="1" x14ac:dyDescent="0.3">
      <c r="A7" s="344" t="s">
        <v>3</v>
      </c>
      <c r="B7" s="345"/>
      <c r="C7" s="390" t="str">
        <f>'Resumen EVALUACIÓN'!$C$8:$D$8</f>
        <v>2 de noviembre de 2015</v>
      </c>
      <c r="D7" s="391"/>
    </row>
    <row r="9" spans="1:4" ht="15.75" customHeight="1" x14ac:dyDescent="0.25">
      <c r="A9" s="394" t="s">
        <v>27</v>
      </c>
      <c r="B9" s="394"/>
      <c r="C9" s="394"/>
      <c r="D9" s="394"/>
    </row>
    <row r="10" spans="1:4" ht="9.9499999999999993" customHeight="1" x14ac:dyDescent="0.25"/>
    <row r="11" spans="1:4" x14ac:dyDescent="0.25">
      <c r="A11" s="392" t="s">
        <v>478</v>
      </c>
      <c r="B11" s="392"/>
      <c r="C11" s="392"/>
      <c r="D11" s="392"/>
    </row>
    <row r="12" spans="1:4" ht="44.25" customHeight="1" x14ac:dyDescent="0.25">
      <c r="A12" s="129"/>
      <c r="B12" s="108"/>
      <c r="C12" s="23"/>
      <c r="D12" s="191"/>
    </row>
    <row r="13" spans="1:4" ht="44.25" customHeight="1" x14ac:dyDescent="0.25">
      <c r="A13" s="129"/>
      <c r="B13" s="108"/>
      <c r="C13" s="23"/>
      <c r="D13" s="191"/>
    </row>
    <row r="14" spans="1:4" ht="9.9499999999999993" customHeight="1" x14ac:dyDescent="0.25">
      <c r="A14" s="129"/>
    </row>
    <row r="15" spans="1:4" x14ac:dyDescent="0.25">
      <c r="A15" s="393" t="s">
        <v>479</v>
      </c>
      <c r="B15" s="393"/>
      <c r="C15" s="393"/>
      <c r="D15" s="393"/>
    </row>
    <row r="16" spans="1:4" ht="44.25" customHeight="1" x14ac:dyDescent="0.25">
      <c r="A16" s="129"/>
      <c r="B16" s="108"/>
      <c r="C16" s="23"/>
      <c r="D16" s="191"/>
    </row>
    <row r="17" spans="1:4" ht="44.25" customHeight="1" x14ac:dyDescent="0.25">
      <c r="A17" s="129"/>
      <c r="B17" s="108"/>
      <c r="C17" s="23"/>
      <c r="D17" s="191"/>
    </row>
    <row r="18" spans="1:4" ht="9.9499999999999993" customHeight="1" x14ac:dyDescent="0.25">
      <c r="A18" s="129"/>
    </row>
    <row r="19" spans="1:4" ht="15.75" x14ac:dyDescent="0.25">
      <c r="A19" s="394" t="s">
        <v>53</v>
      </c>
      <c r="B19" s="394"/>
      <c r="C19" s="394"/>
      <c r="D19" s="394"/>
    </row>
    <row r="20" spans="1:4" ht="9.9499999999999993" customHeight="1" x14ac:dyDescent="0.25"/>
    <row r="21" spans="1:4" x14ac:dyDescent="0.25">
      <c r="A21" s="392" t="s">
        <v>478</v>
      </c>
      <c r="B21" s="392"/>
      <c r="C21" s="392"/>
      <c r="D21" s="392"/>
    </row>
    <row r="22" spans="1:4" ht="44.25" customHeight="1" x14ac:dyDescent="0.25">
      <c r="A22" s="129"/>
      <c r="B22" s="108"/>
      <c r="C22" s="23"/>
      <c r="D22" s="191"/>
    </row>
    <row r="23" spans="1:4" ht="44.25" customHeight="1" x14ac:dyDescent="0.25">
      <c r="A23" s="129"/>
      <c r="B23" s="108"/>
      <c r="C23" s="23"/>
      <c r="D23" s="191"/>
    </row>
    <row r="24" spans="1:4" ht="9.9499999999999993" customHeight="1" x14ac:dyDescent="0.25">
      <c r="A24" s="129"/>
    </row>
    <row r="25" spans="1:4" x14ac:dyDescent="0.25">
      <c r="A25" s="393" t="s">
        <v>479</v>
      </c>
      <c r="B25" s="393"/>
      <c r="C25" s="393"/>
      <c r="D25" s="393"/>
    </row>
    <row r="26" spans="1:4" ht="44.25" customHeight="1" x14ac:dyDescent="0.25">
      <c r="A26" s="129"/>
      <c r="B26" s="108"/>
      <c r="C26" s="23"/>
      <c r="D26" s="191"/>
    </row>
    <row r="27" spans="1:4" ht="44.25" customHeight="1" x14ac:dyDescent="0.25">
      <c r="A27" s="129"/>
      <c r="B27" s="108"/>
      <c r="C27" s="23"/>
      <c r="D27" s="191"/>
    </row>
    <row r="28" spans="1:4" ht="9.9499999999999993" customHeight="1" x14ac:dyDescent="0.25">
      <c r="A28" s="129"/>
    </row>
    <row r="29" spans="1:4" ht="15.75" x14ac:dyDescent="0.25">
      <c r="A29" s="394" t="s">
        <v>61</v>
      </c>
      <c r="B29" s="394"/>
      <c r="C29" s="394"/>
      <c r="D29" s="394"/>
    </row>
    <row r="30" spans="1:4" ht="9.9499999999999993" customHeight="1" x14ac:dyDescent="0.25"/>
    <row r="31" spans="1:4" x14ac:dyDescent="0.25">
      <c r="A31" s="392" t="s">
        <v>478</v>
      </c>
      <c r="B31" s="392"/>
      <c r="C31" s="392"/>
      <c r="D31" s="392"/>
    </row>
    <row r="32" spans="1:4" ht="44.25" customHeight="1" x14ac:dyDescent="0.25">
      <c r="A32" s="129"/>
      <c r="B32" s="108"/>
      <c r="C32" s="23"/>
      <c r="D32" s="191"/>
    </row>
    <row r="33" spans="1:4" ht="44.25" customHeight="1" x14ac:dyDescent="0.25">
      <c r="A33" s="129"/>
      <c r="B33" s="108"/>
      <c r="C33" s="23"/>
      <c r="D33" s="191"/>
    </row>
    <row r="34" spans="1:4" ht="9.9499999999999993" customHeight="1" x14ac:dyDescent="0.25">
      <c r="A34" s="129"/>
    </row>
    <row r="35" spans="1:4" x14ac:dyDescent="0.25">
      <c r="A35" s="393" t="s">
        <v>479</v>
      </c>
      <c r="B35" s="393"/>
      <c r="C35" s="393"/>
      <c r="D35" s="393"/>
    </row>
    <row r="36" spans="1:4" ht="44.25" customHeight="1" x14ac:dyDescent="0.25">
      <c r="A36" s="129"/>
      <c r="B36" s="108"/>
      <c r="C36" s="23"/>
      <c r="D36" s="191"/>
    </row>
    <row r="37" spans="1:4" ht="44.25" customHeight="1" x14ac:dyDescent="0.25">
      <c r="A37" s="129"/>
      <c r="B37" s="108"/>
      <c r="C37" s="23"/>
      <c r="D37" s="191"/>
    </row>
    <row r="38" spans="1:4" ht="9.9499999999999993" customHeight="1" x14ac:dyDescent="0.25">
      <c r="A38" s="129"/>
    </row>
  </sheetData>
  <mergeCells count="20">
    <mergeCell ref="C7:D7"/>
    <mergeCell ref="A21:D21"/>
    <mergeCell ref="A25:D25"/>
    <mergeCell ref="A31:D31"/>
    <mergeCell ref="A35:D35"/>
    <mergeCell ref="A7:B7"/>
    <mergeCell ref="A9:D9"/>
    <mergeCell ref="A19:D19"/>
    <mergeCell ref="A29:D29"/>
    <mergeCell ref="A11:D11"/>
    <mergeCell ref="A15:D15"/>
    <mergeCell ref="A5:B5"/>
    <mergeCell ref="C6:D6"/>
    <mergeCell ref="C5:D5"/>
    <mergeCell ref="A1:D1"/>
    <mergeCell ref="A2:D2"/>
    <mergeCell ref="B3:D3"/>
    <mergeCell ref="A4:B4"/>
    <mergeCell ref="C4:D4"/>
    <mergeCell ref="A6:B6"/>
  </mergeCells>
  <printOptions horizontalCentered="1"/>
  <pageMargins left="0.19685039370078741" right="0.19685039370078741" top="0.19685039370078741" bottom="0.19685039370078741" header="0" footer="0"/>
  <pageSetup paperSize="9" scale="90" orientation="portrait"/>
  <headerFooter>
    <oddFooter>&amp;R&amp;8Cuestionario Evaluación SCL 2014 - Rev.01</oddFooter>
  </headerFooter>
  <rowBreaks count="1" manualBreakCount="1">
    <brk id="37" max="16383" man="1"/>
  </rowBreaks>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15</vt:i4>
      </vt:variant>
    </vt:vector>
  </HeadingPairs>
  <TitlesOfParts>
    <vt:vector size="25" baseType="lpstr">
      <vt:lpstr>INTRODUCCIÓN</vt:lpstr>
      <vt:lpstr>ESTÁNDARES</vt:lpstr>
      <vt:lpstr>Resumen EVALUACIÓN</vt:lpstr>
      <vt:lpstr>ESTRATÉGICOS (2015)</vt:lpstr>
      <vt:lpstr>ESTRATÉGICOS</vt:lpstr>
      <vt:lpstr>APOYO</vt:lpstr>
      <vt:lpstr>ESENCIALES</vt:lpstr>
      <vt:lpstr>INSTALACIONES</vt:lpstr>
      <vt:lpstr>Informe AI</vt:lpstr>
      <vt:lpstr>PAC</vt:lpstr>
      <vt:lpstr>APOYO!Área_de_impresión</vt:lpstr>
      <vt:lpstr>ESENCIALES!Área_de_impresión</vt:lpstr>
      <vt:lpstr>ESTÁNDARES!Área_de_impresión</vt:lpstr>
      <vt:lpstr>ESTRATÉGICOS!Área_de_impresión</vt:lpstr>
      <vt:lpstr>'ESTRATÉGICOS (2015)'!Área_de_impresión</vt:lpstr>
      <vt:lpstr>INSTALACIONES!Área_de_impresión</vt:lpstr>
      <vt:lpstr>'Resumen EVALUACIÓN'!Área_de_impresión</vt:lpstr>
      <vt:lpstr>APOYO!Títulos_a_imprimir</vt:lpstr>
      <vt:lpstr>ESENCIALES!Títulos_a_imprimir</vt:lpstr>
      <vt:lpstr>ESTRATÉGICOS!Títulos_a_imprimir</vt:lpstr>
      <vt:lpstr>'ESTRATÉGICOS (2015)'!Títulos_a_imprimir</vt:lpstr>
      <vt:lpstr>'Informe AI'!Títulos_a_imprimir</vt:lpstr>
      <vt:lpstr>INSTALACIONES!Títulos_a_imprimir</vt:lpstr>
      <vt:lpstr>INTRODUCCIÓN!Títulos_a_imprimir</vt:lpstr>
      <vt:lpstr>'Resumen EVALUACIÓN'!Títulos_a_imprimir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Rev nuevo comercio excel</dc:subject>
  <dc:creator>Usuario de Windows</dc:creator>
  <dc:description>Incluida revisión del 08/10/2010 sólo del apartado Accesib y seguridad con CCasado y VCortijo anterior. Pdte. mejorar evidencias</dc:description>
  <cp:lastModifiedBy>Psicologia</cp:lastModifiedBy>
  <cp:lastPrinted>2016-05-12T06:08:40Z</cp:lastPrinted>
  <dcterms:created xsi:type="dcterms:W3CDTF">2010-03-25T09:07:00Z</dcterms:created>
  <dcterms:modified xsi:type="dcterms:W3CDTF">2016-06-01T11:43:39Z</dcterms:modified>
</cp:coreProperties>
</file>